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antas\OneDrive - Emory University\Documents\Rollins\Thesis\Information and Resources\AccraTables4PopEstimates\"/>
    </mc:Choice>
  </mc:AlternateContent>
  <xr:revisionPtr revIDLastSave="0" documentId="13_ncr:1_{41E6F64D-155B-42F2-B5EA-6B6897919250}" xr6:coauthVersionLast="36" xr6:coauthVersionMax="46" xr10:uidLastSave="{00000000-0000-0000-0000-000000000000}"/>
  <bookViews>
    <workbookView xWindow="-110" yWindow="-110" windowWidth="19420" windowHeight="10420" tabRatio="792" xr2:uid="{DD9E08B3-239A-4048-8ABC-6B2A20D3A963}"/>
  </bookViews>
  <sheets>
    <sheet name="Results-1" sheetId="8" r:id="rId1"/>
    <sheet name="Results-2" sheetId="9" r:id="rId2"/>
    <sheet name="Results-3" sheetId="18" r:id="rId3"/>
    <sheet name="Catchment1" sheetId="11" r:id="rId4"/>
    <sheet name="Catchment2" sheetId="12" r:id="rId5"/>
    <sheet name="Catchment3" sheetId="13" r:id="rId6"/>
    <sheet name="Catchment4" sheetId="14" r:id="rId7"/>
    <sheet name="Catchment5" sheetId="15" r:id="rId8"/>
    <sheet name="Catchment6" sheetId="16" r:id="rId9"/>
    <sheet name="Catchment7" sheetId="17" r:id="rId10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8" l="1"/>
  <c r="K4" i="15"/>
  <c r="K3" i="17"/>
  <c r="K4" i="17"/>
  <c r="K5" i="17"/>
  <c r="K2" i="17"/>
  <c r="I2" i="17"/>
  <c r="K3" i="16"/>
  <c r="K4" i="16"/>
  <c r="K5" i="16"/>
  <c r="K6" i="16"/>
  <c r="K7" i="16"/>
  <c r="K8" i="16"/>
  <c r="K2" i="16"/>
  <c r="I2" i="16"/>
  <c r="K3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2" i="15"/>
  <c r="I2" i="15"/>
  <c r="K3" i="14"/>
  <c r="K4" i="14"/>
  <c r="K5" i="14"/>
  <c r="K6" i="14"/>
  <c r="K7" i="14"/>
  <c r="K8" i="14"/>
  <c r="K9" i="14"/>
  <c r="K2" i="14"/>
  <c r="I2" i="14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2" i="13"/>
  <c r="I2" i="13"/>
  <c r="I2" i="12"/>
  <c r="K6" i="12" s="1"/>
  <c r="K3" i="11"/>
  <c r="K4" i="11"/>
  <c r="K5" i="11"/>
  <c r="K6" i="11"/>
  <c r="K7" i="11"/>
  <c r="K8" i="11"/>
  <c r="K2" i="11"/>
  <c r="I2" i="11"/>
  <c r="H2" i="15"/>
  <c r="G4" i="15"/>
  <c r="G3" i="15"/>
  <c r="G2" i="15"/>
  <c r="H2" i="11"/>
  <c r="G4" i="11"/>
  <c r="G3" i="11"/>
  <c r="F7" i="8"/>
  <c r="K2" i="12" l="1"/>
  <c r="K7" i="12"/>
  <c r="K5" i="12"/>
  <c r="K4" i="12"/>
  <c r="K3" i="12"/>
  <c r="F15" i="8"/>
  <c r="E15" i="8"/>
  <c r="E9" i="8"/>
  <c r="E8" i="8"/>
  <c r="E7" i="8"/>
  <c r="E6" i="8"/>
  <c r="E5" i="8"/>
  <c r="E4" i="8"/>
  <c r="E3" i="8"/>
  <c r="F9" i="8"/>
  <c r="F8" i="8"/>
  <c r="F6" i="8"/>
  <c r="F5" i="8"/>
  <c r="F4" i="8"/>
  <c r="F3" i="8"/>
  <c r="F10" i="8" s="1"/>
  <c r="H2" i="16"/>
  <c r="B18" i="11"/>
  <c r="H2" i="12"/>
  <c r="H2" i="14"/>
  <c r="H2" i="17"/>
  <c r="H2" i="13"/>
  <c r="G5" i="11"/>
  <c r="G6" i="11"/>
  <c r="G7" i="11"/>
  <c r="G8" i="11"/>
  <c r="G3" i="12"/>
  <c r="G4" i="12"/>
  <c r="G5" i="12"/>
  <c r="G6" i="12"/>
  <c r="G7" i="12"/>
  <c r="G3" i="14"/>
  <c r="G4" i="14"/>
  <c r="G5" i="14"/>
  <c r="G6" i="14"/>
  <c r="G7" i="14"/>
  <c r="G8" i="14"/>
  <c r="G9" i="14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3" i="17"/>
  <c r="G4" i="17"/>
  <c r="G5" i="17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2" i="11"/>
  <c r="G2" i="12"/>
  <c r="G2" i="14"/>
  <c r="G2" i="17"/>
  <c r="G2" i="13"/>
  <c r="F3" i="11"/>
  <c r="F4" i="11"/>
  <c r="F5" i="11"/>
  <c r="F6" i="11"/>
  <c r="F7" i="11"/>
  <c r="F8" i="11"/>
  <c r="F3" i="12"/>
  <c r="F4" i="12"/>
  <c r="F5" i="12"/>
  <c r="F6" i="12"/>
  <c r="F7" i="12"/>
  <c r="F3" i="14"/>
  <c r="F4" i="14"/>
  <c r="F5" i="14"/>
  <c r="F6" i="14"/>
  <c r="F7" i="14"/>
  <c r="F8" i="14"/>
  <c r="F9" i="14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3" i="16"/>
  <c r="G3" i="16" s="1"/>
  <c r="F4" i="16"/>
  <c r="G4" i="16" s="1"/>
  <c r="F5" i="16"/>
  <c r="G5" i="16" s="1"/>
  <c r="F6" i="16"/>
  <c r="G6" i="16" s="1"/>
  <c r="F7" i="16"/>
  <c r="G7" i="16" s="1"/>
  <c r="F8" i="16"/>
  <c r="G8" i="16" s="1"/>
  <c r="F3" i="17"/>
  <c r="F4" i="17"/>
  <c r="F5" i="17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2" i="11"/>
  <c r="F2" i="12"/>
  <c r="F2" i="14"/>
  <c r="F2" i="15"/>
  <c r="F2" i="16"/>
  <c r="G2" i="16" s="1"/>
  <c r="F2" i="17"/>
  <c r="F2" i="13"/>
  <c r="E10" i="8" l="1"/>
  <c r="C15" i="8"/>
  <c r="D14" i="8"/>
  <c r="C14" i="8"/>
  <c r="D15" i="8"/>
  <c r="E14" i="8"/>
  <c r="F14" i="8"/>
</calcChain>
</file>

<file path=xl/sharedStrings.xml><?xml version="1.0" encoding="utf-8"?>
<sst xmlns="http://schemas.openxmlformats.org/spreadsheetml/2006/main" count="276" uniqueCount="141">
  <si>
    <t>OBJECTID</t>
  </si>
  <si>
    <t>LOC_NAME</t>
  </si>
  <si>
    <t>p_total</t>
  </si>
  <si>
    <t>AREA</t>
  </si>
  <si>
    <t>PERCENTAGE</t>
  </si>
  <si>
    <t>ABEKA</t>
  </si>
  <si>
    <t>ABEKA LAPAZ</t>
  </si>
  <si>
    <t>BUBUASHIE</t>
  </si>
  <si>
    <t>DARKUMAN</t>
  </si>
  <si>
    <t>NEW FADAMA</t>
  </si>
  <si>
    <t>NII BOI TOWN</t>
  </si>
  <si>
    <t>DANSOMAN</t>
  </si>
  <si>
    <t>MAMPONSE</t>
  </si>
  <si>
    <t>NEW MAMPROBI</t>
  </si>
  <si>
    <t>RUSSIA</t>
  </si>
  <si>
    <t>SOUTH ODORKOR</t>
  </si>
  <si>
    <t>SUKURA</t>
  </si>
  <si>
    <t>WEST ABBOSSEY OKAI</t>
  </si>
  <si>
    <t>KANDA</t>
  </si>
  <si>
    <t>OSU</t>
  </si>
  <si>
    <t>RIDGE</t>
  </si>
  <si>
    <t>RINGWAY</t>
  </si>
  <si>
    <t>ABELEMKPE</t>
  </si>
  <si>
    <t>ABOFU</t>
  </si>
  <si>
    <t>ACHIMOTA</t>
  </si>
  <si>
    <t>AIRPORT RESIDENTIAL AREA</t>
  </si>
  <si>
    <t>ALAJO</t>
  </si>
  <si>
    <t>ANUMLE</t>
  </si>
  <si>
    <t>DZORWULU</t>
  </si>
  <si>
    <t>EAST LEGON</t>
  </si>
  <si>
    <t>KOTOBABI</t>
  </si>
  <si>
    <t>KPEHE</t>
  </si>
  <si>
    <t>LEGON</t>
  </si>
  <si>
    <t>LEGON STAFF VILLAGE</t>
  </si>
  <si>
    <t>MAMOBI</t>
  </si>
  <si>
    <t>MEMPEASEM</t>
  </si>
  <si>
    <t>NEW TOWN</t>
  </si>
  <si>
    <t>OKPONGLO</t>
  </si>
  <si>
    <t>ROMAN RIDGE</t>
  </si>
  <si>
    <t>KOKOMLEMLE</t>
  </si>
  <si>
    <t>NIMA</t>
  </si>
  <si>
    <t>ABBOSSEY OKAI</t>
  </si>
  <si>
    <t>KANESHIE</t>
  </si>
  <si>
    <t>KORLE-BU</t>
  </si>
  <si>
    <t>KWASHIEMAN</t>
  </si>
  <si>
    <t>LARTEBIOKORSHIE</t>
  </si>
  <si>
    <t>MATAHEKO</t>
  </si>
  <si>
    <t>NORTH KANESHIE</t>
  </si>
  <si>
    <t>NORTH ODORKOR</t>
  </si>
  <si>
    <t>SABON ZONGO</t>
  </si>
  <si>
    <t>ZOTI</t>
  </si>
  <si>
    <t>ACCRA CENTRAL</t>
  </si>
  <si>
    <t>ADABRAKA</t>
  </si>
  <si>
    <t>ADEDENKPO</t>
  </si>
  <si>
    <t>KORLE DUDOR</t>
  </si>
  <si>
    <t>TUDU</t>
  </si>
  <si>
    <t>USSHER TOWN</t>
  </si>
  <si>
    <t>Geographic Area Served (sq km)</t>
  </si>
  <si>
    <t>Population Size Estimate</t>
  </si>
  <si>
    <t>Location ID</t>
  </si>
  <si>
    <t>Longitude</t>
  </si>
  <si>
    <t>Latitude</t>
  </si>
  <si>
    <t xml:space="preserve">0.2044346°W </t>
  </si>
  <si>
    <t>5.5738117°N</t>
  </si>
  <si>
    <t>0.2421168°W</t>
  </si>
  <si>
    <t>5.5948968°N</t>
  </si>
  <si>
    <t>0.2559009°W</t>
  </si>
  <si>
    <t>5.5371562°N</t>
  </si>
  <si>
    <t>0.2164054°W</t>
  </si>
  <si>
    <t>5.5867519°N</t>
  </si>
  <si>
    <t xml:space="preserve">0.2255134°W </t>
  </si>
  <si>
    <t>5.5488370°N</t>
  </si>
  <si>
    <t>0.2218098°W</t>
  </si>
  <si>
    <t>5.5435215°N</t>
  </si>
  <si>
    <t>0.1776306°W</t>
  </si>
  <si>
    <t>5.5649079°N</t>
  </si>
  <si>
    <t>Neighborhoods Within Catchment Area</t>
  </si>
  <si>
    <t>Percentage of Neighborhood's Total Area</t>
  </si>
  <si>
    <t>Abeka</t>
  </si>
  <si>
    <t>Abeka Lapaz</t>
  </si>
  <si>
    <t>Bubuashie</t>
  </si>
  <si>
    <t>Darkuman</t>
  </si>
  <si>
    <t>New Fadama</t>
  </si>
  <si>
    <t>Nii Boi Town</t>
  </si>
  <si>
    <t>Dansoman</t>
  </si>
  <si>
    <t>Mamponse</t>
  </si>
  <si>
    <t>New Mamprobi</t>
  </si>
  <si>
    <t>Russia</t>
  </si>
  <si>
    <t>South Odorkor</t>
  </si>
  <si>
    <t>Sukura</t>
  </si>
  <si>
    <t>West Abbossey Okai</t>
  </si>
  <si>
    <t>Kanda</t>
  </si>
  <si>
    <t>Osu</t>
  </si>
  <si>
    <t>Ridge</t>
  </si>
  <si>
    <t>Ringway</t>
  </si>
  <si>
    <t>Abelemkpe</t>
  </si>
  <si>
    <t>Abofu</t>
  </si>
  <si>
    <t>Achimota</t>
  </si>
  <si>
    <t>Airport Residential Area</t>
  </si>
  <si>
    <t>Alajo</t>
  </si>
  <si>
    <t>Anumle</t>
  </si>
  <si>
    <t>Dzorwulu</t>
  </si>
  <si>
    <t>East Legon</t>
  </si>
  <si>
    <t>Kotobabi</t>
  </si>
  <si>
    <t>Kpehe</t>
  </si>
  <si>
    <t>Legon</t>
  </si>
  <si>
    <t>Legon Staff Village</t>
  </si>
  <si>
    <t>Mamobi</t>
  </si>
  <si>
    <t>Mempeasem</t>
  </si>
  <si>
    <t>New Town</t>
  </si>
  <si>
    <t>Okponglo</t>
  </si>
  <si>
    <t>Roman Ridge</t>
  </si>
  <si>
    <t>Kokomlemle</t>
  </si>
  <si>
    <t>Nima</t>
  </si>
  <si>
    <t>Abbossey Okai</t>
  </si>
  <si>
    <t>Kaneshie</t>
  </si>
  <si>
    <t>Korle-Bu</t>
  </si>
  <si>
    <t>Kwashieman</t>
  </si>
  <si>
    <t>Lartebiokorshie</t>
  </si>
  <si>
    <t>Mataheko</t>
  </si>
  <si>
    <t>North Kaneshie</t>
  </si>
  <si>
    <t>North Odorkor</t>
  </si>
  <si>
    <t>Sabon Zongo</t>
  </si>
  <si>
    <t>Zoti</t>
  </si>
  <si>
    <t>Accra Central</t>
  </si>
  <si>
    <t>Adabraka</t>
  </si>
  <si>
    <t>Adedenkpo</t>
  </si>
  <si>
    <t>Korle Dudor</t>
  </si>
  <si>
    <t>Tudu</t>
  </si>
  <si>
    <t>Ussher Town</t>
  </si>
  <si>
    <t>Minimum</t>
  </si>
  <si>
    <t>Maximum</t>
  </si>
  <si>
    <t>Average</t>
  </si>
  <si>
    <t>Std. Dev.</t>
  </si>
  <si>
    <t>Geographic Area (sq km)</t>
  </si>
  <si>
    <t>Population Size</t>
  </si>
  <si>
    <t>Total</t>
  </si>
  <si>
    <t>-</t>
  </si>
  <si>
    <t>Pop</t>
  </si>
  <si>
    <t>Area</t>
  </si>
  <si>
    <t>Strategic Sampling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</si>
</sst>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7" fontId="3" fillId="0" borderId="0" xfId="1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3" xfId="0" applyFont="1" applyBorder="1"/>
    <xf numFmtId="10" fontId="3" fillId="0" borderId="0" xfId="2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9" fontId="4" fillId="0" borderId="0" xfId="2" applyFont="1"/>
    <xf numFmtId="37" fontId="3" fillId="0" borderId="0" xfId="0" applyNumberFormat="1" applyFont="1"/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37" fontId="3" fillId="0" borderId="5" xfId="1" applyNumberFormat="1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9" fontId="3" fillId="0" borderId="4" xfId="2" applyNumberFormat="1" applyFont="1" applyBorder="1" applyAlignment="1">
      <alignment horizontal="center"/>
    </xf>
    <xf numFmtId="9" fontId="3" fillId="0" borderId="0" xfId="2" applyNumberFormat="1" applyFont="1" applyBorder="1" applyAlignment="1">
      <alignment horizontal="center"/>
    </xf>
    <xf numFmtId="9" fontId="3" fillId="0" borderId="1" xfId="2" applyNumberFormat="1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9" fontId="3" fillId="0" borderId="0" xfId="0" applyNumberFormat="1" applyFont="1"/>
    <xf numFmtId="10" fontId="3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1" fontId="7" fillId="0" borderId="0" xfId="0" applyNumberFormat="1" applyFont="1"/>
    <xf numFmtId="0" fontId="7" fillId="0" borderId="0" xfId="0" applyFont="1"/>
    <xf numFmtId="37" fontId="6" fillId="0" borderId="0" xfId="1" applyNumberFormat="1" applyFont="1"/>
    <xf numFmtId="10" fontId="6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501650</xdr:colOff>
      <xdr:row>0</xdr:row>
      <xdr:rowOff>0</xdr:rowOff>
    </xdr:from>
    <xdr:to>
      <xdr:col>11</xdr:col>
      <xdr:colOff>711200</xdr:colOff>
      <xdr:row>27</xdr:row>
      <xdr:rowOff>93980</xdr:rowOff>
    </xdr:to>
    <xdr:pic>
      <xdr:nvPicPr>
        <xdr:cNvPr id="2" name="Picture 1" descr="Diagram, map&#10;&#10;Description automatically generated">
          <a:extLst>
            <a:ext uri="{FF2B5EF4-FFF2-40B4-BE49-F238E27FC236}">
              <a16:creationId xmlns:a16="http://schemas.microsoft.com/office/drawing/2014/main" id="{14333AF4-7245-4439-8DD0-B333F221EC1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7" t="5669" r="43589" b="8613"/>
        <a:stretch/>
      </xdr:blipFill>
      <xdr:spPr bwMode="auto">
        <a:xfrm>
          <a:off x="6470650" y="0"/>
          <a:ext cx="4025900" cy="5104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BFFE-0766-4514-9C99-51D7A249337C}">
  <dimension ref="B2:F30"/>
  <sheetViews>
    <sheetView tabSelected="1" workbookViewId="0">
      <selection activeCell="D21" sqref="D21"/>
    </sheetView>
  </sheetViews>
  <sheetFormatPr defaultRowHeight="14" x14ac:dyDescent="0.3"/>
  <cols>
    <col min="1" max="1" width="8.7265625" style="2"/>
    <col min="2" max="2" width="24.1796875" style="2" customWidth="1"/>
    <col min="3" max="4" width="14.81640625" style="4" customWidth="1"/>
    <col min="5" max="5" width="18.7265625" style="2" customWidth="1"/>
    <col min="6" max="6" width="15.36328125" style="2" customWidth="1"/>
    <col min="7" max="8" width="8.7265625" style="2"/>
    <col min="9" max="9" width="13.1796875" style="2" customWidth="1"/>
    <col min="10" max="11" width="12" style="2" customWidth="1"/>
    <col min="12" max="12" width="11.6328125" style="2" customWidth="1"/>
    <col min="13" max="13" width="12.36328125" style="2" customWidth="1"/>
    <col min="14" max="16384" width="8.7265625" style="2"/>
  </cols>
  <sheetData>
    <row r="2" spans="2:6" s="3" customFormat="1" ht="30" customHeight="1" thickBot="1" x14ac:dyDescent="0.4">
      <c r="B2" s="11" t="s">
        <v>59</v>
      </c>
      <c r="C2" s="12" t="s">
        <v>61</v>
      </c>
      <c r="D2" s="12" t="s">
        <v>60</v>
      </c>
      <c r="E2" s="13" t="s">
        <v>57</v>
      </c>
      <c r="F2" s="13" t="s">
        <v>58</v>
      </c>
    </row>
    <row r="3" spans="2:6" x14ac:dyDescent="0.3">
      <c r="B3" s="4">
        <v>1</v>
      </c>
      <c r="C3" s="4" t="s">
        <v>67</v>
      </c>
      <c r="D3" s="4" t="s">
        <v>66</v>
      </c>
      <c r="E3" s="6">
        <f>Catchment1!I2</f>
        <v>3.615373912596759</v>
      </c>
      <c r="F3" s="5">
        <f>Catchment1!H2</f>
        <v>61884.865589742687</v>
      </c>
    </row>
    <row r="4" spans="2:6" x14ac:dyDescent="0.3">
      <c r="B4" s="4">
        <v>2</v>
      </c>
      <c r="C4" s="4" t="s">
        <v>65</v>
      </c>
      <c r="D4" s="4" t="s">
        <v>64</v>
      </c>
      <c r="E4" s="6">
        <f>Catchment2!I2</f>
        <v>3.0392886362830507</v>
      </c>
      <c r="F4" s="5">
        <f>Catchment2!H2</f>
        <v>78409.612010058976</v>
      </c>
    </row>
    <row r="5" spans="2:6" x14ac:dyDescent="0.3">
      <c r="B5" s="4">
        <v>3</v>
      </c>
      <c r="C5" s="4" t="s">
        <v>69</v>
      </c>
      <c r="D5" s="4" t="s">
        <v>68</v>
      </c>
      <c r="E5" s="6">
        <f>Catchment3!I2</f>
        <v>23.247721224468599</v>
      </c>
      <c r="F5" s="5">
        <f>Catchment3!H2</f>
        <v>153280.49341745567</v>
      </c>
    </row>
    <row r="6" spans="2:6" x14ac:dyDescent="0.3">
      <c r="B6" s="4">
        <v>4</v>
      </c>
      <c r="C6" s="4" t="s">
        <v>63</v>
      </c>
      <c r="D6" s="4" t="s">
        <v>62</v>
      </c>
      <c r="E6" s="6">
        <f>Catchment4!I2</f>
        <v>6.0088224035822471</v>
      </c>
      <c r="F6" s="5">
        <f>Catchment4!H2</f>
        <v>152000.71460049367</v>
      </c>
    </row>
    <row r="7" spans="2:6" x14ac:dyDescent="0.3">
      <c r="B7" s="4">
        <v>5</v>
      </c>
      <c r="C7" s="4" t="s">
        <v>71</v>
      </c>
      <c r="D7" s="4" t="s">
        <v>70</v>
      </c>
      <c r="E7" s="6">
        <f>Catchment5!I2</f>
        <v>14.297808442401038</v>
      </c>
      <c r="F7" s="5">
        <f>Catchment5!H2</f>
        <v>253611.24633172236</v>
      </c>
    </row>
    <row r="8" spans="2:6" x14ac:dyDescent="0.3">
      <c r="B8" s="4">
        <v>6</v>
      </c>
      <c r="C8" s="4" t="s">
        <v>73</v>
      </c>
      <c r="D8" s="4" t="s">
        <v>72</v>
      </c>
      <c r="E8" s="6">
        <f>Catchment6!I2</f>
        <v>3.2073649973382676</v>
      </c>
      <c r="F8" s="5">
        <f>Catchment6!H2</f>
        <v>48488.776714042084</v>
      </c>
    </row>
    <row r="9" spans="2:6" x14ac:dyDescent="0.3">
      <c r="B9" s="7">
        <v>7</v>
      </c>
      <c r="C9" s="7" t="s">
        <v>75</v>
      </c>
      <c r="D9" s="7" t="s">
        <v>74</v>
      </c>
      <c r="E9" s="9">
        <f>Catchment7!I2</f>
        <v>1.6331920978869823</v>
      </c>
      <c r="F9" s="10">
        <f>Catchment7!H2</f>
        <v>17032.322800357408</v>
      </c>
    </row>
    <row r="10" spans="2:6" x14ac:dyDescent="0.3">
      <c r="B10" s="26" t="s">
        <v>136</v>
      </c>
      <c r="C10" s="26" t="s">
        <v>137</v>
      </c>
      <c r="D10" s="26" t="s">
        <v>137</v>
      </c>
      <c r="E10" s="27">
        <f>SUM(E3:E9)</f>
        <v>55.049571714556947</v>
      </c>
      <c r="F10" s="28">
        <f>SUM(F3:F9)</f>
        <v>764708.03146387276</v>
      </c>
    </row>
    <row r="13" spans="2:6" ht="14.5" thickBot="1" x14ac:dyDescent="0.35">
      <c r="B13" s="12"/>
      <c r="C13" s="12" t="s">
        <v>130</v>
      </c>
      <c r="D13" s="12" t="s">
        <v>131</v>
      </c>
      <c r="E13" s="12" t="s">
        <v>132</v>
      </c>
      <c r="F13" s="12" t="s">
        <v>133</v>
      </c>
    </row>
    <row r="14" spans="2:6" x14ac:dyDescent="0.3">
      <c r="B14" s="2" t="s">
        <v>134</v>
      </c>
      <c r="C14" s="6">
        <f>MIN(E3:E9)</f>
        <v>1.6331920978869823</v>
      </c>
      <c r="D14" s="6">
        <f>MAX(E3:E9)</f>
        <v>23.247721224468599</v>
      </c>
      <c r="E14" s="6">
        <f>AVERAGE(E3:E9)</f>
        <v>7.8642245306509926</v>
      </c>
      <c r="F14" s="6">
        <f>STDEV(E3:E9)</f>
        <v>7.9930212621367405</v>
      </c>
    </row>
    <row r="15" spans="2:6" x14ac:dyDescent="0.3">
      <c r="B15" s="8" t="s">
        <v>135</v>
      </c>
      <c r="C15" s="10">
        <f>MIN(F3:F9)</f>
        <v>17032.322800357408</v>
      </c>
      <c r="D15" s="10">
        <f>MAX(F3:F9)</f>
        <v>253611.24633172236</v>
      </c>
      <c r="E15" s="10">
        <f>AVERAGE(F3:F9)</f>
        <v>109244.00449483897</v>
      </c>
      <c r="F15" s="10">
        <f>STDEV(F3:F9)</f>
        <v>81646.686881790127</v>
      </c>
    </row>
    <row r="28" spans="4:6" x14ac:dyDescent="0.3">
      <c r="E28" s="22"/>
      <c r="F28" s="25"/>
    </row>
    <row r="30" spans="4:6" x14ac:dyDescent="0.3">
      <c r="D30" s="23"/>
      <c r="E30" s="24"/>
      <c r="F30" s="2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6388-ACA2-4FFE-9892-F54B24E303F4}">
  <dimension ref="A1:K5"/>
  <sheetViews>
    <sheetView workbookViewId="0">
      <selection activeCell="B9" sqref="B9:C14"/>
    </sheetView>
  </sheetViews>
  <sheetFormatPr defaultRowHeight="14" x14ac:dyDescent="0.3"/>
  <cols>
    <col min="1" max="7" width="8.7265625" style="45"/>
    <col min="8" max="8" width="10.08984375" style="45" bestFit="1" customWidth="1"/>
    <col min="9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1" x14ac:dyDescent="0.3">
      <c r="A2" s="46">
        <v>1</v>
      </c>
      <c r="B2" s="47" t="s">
        <v>18</v>
      </c>
      <c r="C2" s="47">
        <v>8015</v>
      </c>
      <c r="D2" s="47">
        <v>5.0953590283361029E-2</v>
      </c>
      <c r="E2" s="47">
        <v>2.3344188370725916</v>
      </c>
      <c r="F2" s="45">
        <f>E2/100</f>
        <v>2.3344188370725917E-2</v>
      </c>
      <c r="G2" s="45">
        <f>F2*C2</f>
        <v>187.10366979136822</v>
      </c>
      <c r="H2" s="48">
        <f>SUM(G2:G18)</f>
        <v>17032.322800357408</v>
      </c>
      <c r="I2" s="45">
        <f>SUM(D2:D5)</f>
        <v>1.6331920978869823</v>
      </c>
      <c r="K2" s="49">
        <f>D2/$I$2</f>
        <v>3.1198773462891835E-2</v>
      </c>
    </row>
    <row r="3" spans="1:11" x14ac:dyDescent="0.3">
      <c r="A3" s="46">
        <v>2</v>
      </c>
      <c r="B3" s="47" t="s">
        <v>19</v>
      </c>
      <c r="C3" s="47">
        <v>59460</v>
      </c>
      <c r="D3" s="47">
        <v>0.65686131564509542</v>
      </c>
      <c r="E3" s="47">
        <v>23.929332390246788</v>
      </c>
      <c r="F3" s="45">
        <f t="shared" ref="F3:F5" si="0">E3/100</f>
        <v>0.23929332390246788</v>
      </c>
      <c r="G3" s="45">
        <f t="shared" ref="G3:G5" si="1">F3*C3</f>
        <v>14228.381039240739</v>
      </c>
      <c r="K3" s="49">
        <f t="shared" ref="K3:K5" si="2">D3/$I$2</f>
        <v>0.40219476722606001</v>
      </c>
    </row>
    <row r="4" spans="1:11" x14ac:dyDescent="0.3">
      <c r="A4" s="46">
        <v>3</v>
      </c>
      <c r="B4" s="47" t="s">
        <v>20</v>
      </c>
      <c r="C4" s="47">
        <v>3670</v>
      </c>
      <c r="D4" s="47">
        <v>5.7498294166587381E-2</v>
      </c>
      <c r="E4" s="47">
        <v>2.6767777040406071</v>
      </c>
      <c r="F4" s="45">
        <f t="shared" si="0"/>
        <v>2.676777704040607E-2</v>
      </c>
      <c r="G4" s="45">
        <f t="shared" si="1"/>
        <v>98.237741738290282</v>
      </c>
      <c r="K4" s="49">
        <f t="shared" si="2"/>
        <v>3.5206081538710882E-2</v>
      </c>
    </row>
    <row r="5" spans="1:11" x14ac:dyDescent="0.3">
      <c r="A5" s="46">
        <v>4</v>
      </c>
      <c r="B5" s="47" t="s">
        <v>21</v>
      </c>
      <c r="C5" s="47">
        <v>2825</v>
      </c>
      <c r="D5" s="47">
        <v>0.86787889779193839</v>
      </c>
      <c r="E5" s="47">
        <v>89.153994675646317</v>
      </c>
      <c r="F5" s="45">
        <f t="shared" si="0"/>
        <v>0.8915399467564632</v>
      </c>
      <c r="G5" s="45">
        <f t="shared" si="1"/>
        <v>2518.6003495870086</v>
      </c>
      <c r="K5" s="49">
        <f t="shared" si="2"/>
        <v>0.53140037777233728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A2D8-D55E-4EE1-BC51-307926CE5DF7}">
  <dimension ref="B2:F67"/>
  <sheetViews>
    <sheetView workbookViewId="0">
      <selection activeCell="B2" sqref="B2"/>
    </sheetView>
  </sheetViews>
  <sheetFormatPr defaultRowHeight="14" x14ac:dyDescent="0.3"/>
  <cols>
    <col min="1" max="1" width="8.7265625" style="2"/>
    <col min="2" max="2" width="15.26953125" style="2" customWidth="1"/>
    <col min="3" max="4" width="28.453125" style="4" customWidth="1"/>
    <col min="5" max="16384" width="8.7265625" style="2"/>
  </cols>
  <sheetData>
    <row r="2" spans="2:6" s="3" customFormat="1" ht="30" customHeight="1" thickBot="1" x14ac:dyDescent="0.35">
      <c r="B2" s="40" t="s">
        <v>140</v>
      </c>
      <c r="C2" s="21" t="s">
        <v>76</v>
      </c>
      <c r="D2" s="13" t="s">
        <v>77</v>
      </c>
    </row>
    <row r="3" spans="2:6" x14ac:dyDescent="0.3">
      <c r="B3" s="44">
        <v>1</v>
      </c>
      <c r="C3" s="17" t="s">
        <v>84</v>
      </c>
      <c r="D3" s="29">
        <v>0.29161975777754429</v>
      </c>
      <c r="F3" s="39"/>
    </row>
    <row r="4" spans="2:6" x14ac:dyDescent="0.3">
      <c r="B4" s="42"/>
      <c r="C4" s="16" t="s">
        <v>85</v>
      </c>
      <c r="D4" s="30">
        <v>0.14545028390883055</v>
      </c>
    </row>
    <row r="5" spans="2:6" x14ac:dyDescent="0.3">
      <c r="B5" s="42"/>
      <c r="C5" s="16" t="s">
        <v>86</v>
      </c>
      <c r="D5" s="30">
        <v>9.72140003588714E-2</v>
      </c>
    </row>
    <row r="6" spans="2:6" x14ac:dyDescent="0.3">
      <c r="B6" s="42"/>
      <c r="C6" s="16" t="s">
        <v>87</v>
      </c>
      <c r="D6" s="30">
        <v>0.39510155916704021</v>
      </c>
    </row>
    <row r="7" spans="2:6" x14ac:dyDescent="0.3">
      <c r="B7" s="42"/>
      <c r="C7" s="16" t="s">
        <v>88</v>
      </c>
      <c r="D7" s="32">
        <v>1.6420787340044797E-3</v>
      </c>
    </row>
    <row r="8" spans="2:6" x14ac:dyDescent="0.3">
      <c r="B8" s="42"/>
      <c r="C8" s="16" t="s">
        <v>89</v>
      </c>
      <c r="D8" s="30">
        <v>0.41514115870911622</v>
      </c>
    </row>
    <row r="9" spans="2:6" x14ac:dyDescent="0.3">
      <c r="B9" s="43"/>
      <c r="C9" s="8" t="s">
        <v>90</v>
      </c>
      <c r="D9" s="31">
        <v>0.1463707351806183</v>
      </c>
    </row>
    <row r="10" spans="2:6" x14ac:dyDescent="0.3">
      <c r="B10" s="41">
        <v>2</v>
      </c>
      <c r="C10" s="19" t="s">
        <v>78</v>
      </c>
      <c r="D10" s="34">
        <v>0.543944424025809</v>
      </c>
    </row>
    <row r="11" spans="2:6" x14ac:dyDescent="0.3">
      <c r="B11" s="42"/>
      <c r="C11" s="16" t="s">
        <v>79</v>
      </c>
      <c r="D11" s="35">
        <v>4.7842714752381943E-2</v>
      </c>
    </row>
    <row r="12" spans="2:6" x14ac:dyDescent="0.3">
      <c r="B12" s="42"/>
      <c r="C12" s="16" t="s">
        <v>80</v>
      </c>
      <c r="D12" s="35">
        <v>5.4231989329928385E-2</v>
      </c>
    </row>
    <row r="13" spans="2:6" x14ac:dyDescent="0.3">
      <c r="B13" s="42"/>
      <c r="C13" s="16" t="s">
        <v>81</v>
      </c>
      <c r="D13" s="35">
        <v>0.35778481060617784</v>
      </c>
    </row>
    <row r="14" spans="2:6" x14ac:dyDescent="0.3">
      <c r="B14" s="42"/>
      <c r="C14" s="16" t="s">
        <v>82</v>
      </c>
      <c r="D14" s="35">
        <v>0.22951656923344893</v>
      </c>
    </row>
    <row r="15" spans="2:6" x14ac:dyDescent="0.3">
      <c r="B15" s="43"/>
      <c r="C15" s="8" t="s">
        <v>83</v>
      </c>
      <c r="D15" s="36">
        <v>5.6170392568225272E-2</v>
      </c>
    </row>
    <row r="16" spans="2:6" x14ac:dyDescent="0.3">
      <c r="B16" s="41">
        <v>3</v>
      </c>
      <c r="C16" s="20" t="s">
        <v>95</v>
      </c>
      <c r="D16" s="34">
        <v>0.50887181733343345</v>
      </c>
    </row>
    <row r="17" spans="2:4" x14ac:dyDescent="0.3">
      <c r="B17" s="42"/>
      <c r="C17" s="15" t="s">
        <v>96</v>
      </c>
      <c r="D17" s="35">
        <v>1.232390177165231E-2</v>
      </c>
    </row>
    <row r="18" spans="2:4" x14ac:dyDescent="0.3">
      <c r="B18" s="42"/>
      <c r="C18" s="15" t="s">
        <v>97</v>
      </c>
      <c r="D18" s="35">
        <v>0.45486695764734753</v>
      </c>
    </row>
    <row r="19" spans="2:4" x14ac:dyDescent="0.3">
      <c r="B19" s="42"/>
      <c r="C19" s="15" t="s">
        <v>98</v>
      </c>
      <c r="D19" s="35">
        <v>0.63577088263674475</v>
      </c>
    </row>
    <row r="20" spans="2:4" x14ac:dyDescent="0.3">
      <c r="B20" s="42"/>
      <c r="C20" s="15" t="s">
        <v>99</v>
      </c>
      <c r="D20" s="35">
        <v>0.62452335088965805</v>
      </c>
    </row>
    <row r="21" spans="2:4" x14ac:dyDescent="0.3">
      <c r="B21" s="42"/>
      <c r="C21" s="15" t="s">
        <v>100</v>
      </c>
      <c r="D21" s="35">
        <v>0.17505458908884786</v>
      </c>
    </row>
    <row r="22" spans="2:4" x14ac:dyDescent="0.3">
      <c r="B22" s="42"/>
      <c r="C22" s="15" t="s">
        <v>101</v>
      </c>
      <c r="D22" s="35">
        <v>0.99999999999966571</v>
      </c>
    </row>
    <row r="23" spans="2:4" x14ac:dyDescent="0.3">
      <c r="B23" s="42"/>
      <c r="C23" s="15" t="s">
        <v>102</v>
      </c>
      <c r="D23" s="35">
        <v>0.3084719538203835</v>
      </c>
    </row>
    <row r="24" spans="2:4" x14ac:dyDescent="0.3">
      <c r="B24" s="42"/>
      <c r="C24" s="15" t="s">
        <v>103</v>
      </c>
      <c r="D24" s="35">
        <v>0.99984122176015933</v>
      </c>
    </row>
    <row r="25" spans="2:4" x14ac:dyDescent="0.3">
      <c r="B25" s="42"/>
      <c r="C25" s="15" t="s">
        <v>104</v>
      </c>
      <c r="D25" s="35">
        <v>0.83798385814250009</v>
      </c>
    </row>
    <row r="26" spans="2:4" x14ac:dyDescent="0.3">
      <c r="B26" s="42"/>
      <c r="C26" s="15" t="s">
        <v>105</v>
      </c>
      <c r="D26" s="35">
        <v>0.34624086412326477</v>
      </c>
    </row>
    <row r="27" spans="2:4" x14ac:dyDescent="0.3">
      <c r="B27" s="42"/>
      <c r="C27" s="15" t="s">
        <v>106</v>
      </c>
      <c r="D27" s="35">
        <v>0.48957531081840455</v>
      </c>
    </row>
    <row r="28" spans="2:4" x14ac:dyDescent="0.3">
      <c r="B28" s="42"/>
      <c r="C28" s="15" t="s">
        <v>107</v>
      </c>
      <c r="D28" s="35">
        <v>0.11254331884855046</v>
      </c>
    </row>
    <row r="29" spans="2:4" x14ac:dyDescent="0.3">
      <c r="B29" s="42"/>
      <c r="C29" s="15" t="s">
        <v>108</v>
      </c>
      <c r="D29" s="35">
        <v>7.6870524281094546E-2</v>
      </c>
    </row>
    <row r="30" spans="2:4" x14ac:dyDescent="0.3">
      <c r="B30" s="42"/>
      <c r="C30" s="15" t="s">
        <v>109</v>
      </c>
      <c r="D30" s="35">
        <v>0.39710609218710036</v>
      </c>
    </row>
    <row r="31" spans="2:4" x14ac:dyDescent="0.3">
      <c r="B31" s="42"/>
      <c r="C31" s="15" t="s">
        <v>110</v>
      </c>
      <c r="D31" s="35">
        <v>0.99999999759377134</v>
      </c>
    </row>
    <row r="32" spans="2:4" x14ac:dyDescent="0.3">
      <c r="B32" s="43"/>
      <c r="C32" s="14" t="s">
        <v>111</v>
      </c>
      <c r="D32" s="36">
        <v>0.92850667520272789</v>
      </c>
    </row>
    <row r="33" spans="2:4" x14ac:dyDescent="0.3">
      <c r="B33" s="41">
        <v>4</v>
      </c>
      <c r="C33" s="20" t="s">
        <v>98</v>
      </c>
      <c r="D33" s="34">
        <v>0.35535595314876145</v>
      </c>
    </row>
    <row r="34" spans="2:4" x14ac:dyDescent="0.3">
      <c r="B34" s="42"/>
      <c r="C34" s="15" t="s">
        <v>91</v>
      </c>
      <c r="D34" s="35">
        <v>0.47317798630489416</v>
      </c>
    </row>
    <row r="35" spans="2:4" x14ac:dyDescent="0.3">
      <c r="B35" s="42"/>
      <c r="C35" s="15" t="s">
        <v>112</v>
      </c>
      <c r="D35" s="35">
        <v>0.22102627104799721</v>
      </c>
    </row>
    <row r="36" spans="2:4" x14ac:dyDescent="0.3">
      <c r="B36" s="42"/>
      <c r="C36" s="15" t="s">
        <v>103</v>
      </c>
      <c r="D36" s="18">
        <v>1.5877823971543792E-4</v>
      </c>
    </row>
    <row r="37" spans="2:4" x14ac:dyDescent="0.3">
      <c r="B37" s="42"/>
      <c r="C37" s="15" t="s">
        <v>107</v>
      </c>
      <c r="D37" s="35">
        <v>0.88745668115127851</v>
      </c>
    </row>
    <row r="38" spans="2:4" x14ac:dyDescent="0.3">
      <c r="B38" s="42"/>
      <c r="C38" s="15" t="s">
        <v>109</v>
      </c>
      <c r="D38" s="35">
        <v>0.42500951558425626</v>
      </c>
    </row>
    <row r="39" spans="2:4" x14ac:dyDescent="0.3">
      <c r="B39" s="42"/>
      <c r="C39" s="15" t="s">
        <v>113</v>
      </c>
      <c r="D39" s="35">
        <v>0.72720773801664673</v>
      </c>
    </row>
    <row r="40" spans="2:4" x14ac:dyDescent="0.3">
      <c r="B40" s="43"/>
      <c r="C40" s="14" t="s">
        <v>111</v>
      </c>
      <c r="D40" s="36">
        <v>7.1493324797462135E-2</v>
      </c>
    </row>
    <row r="41" spans="2:4" x14ac:dyDescent="0.3">
      <c r="B41" s="41">
        <v>5</v>
      </c>
      <c r="C41" s="20" t="s">
        <v>114</v>
      </c>
      <c r="D41" s="34">
        <v>0.99999999999944444</v>
      </c>
    </row>
    <row r="42" spans="2:4" x14ac:dyDescent="0.3">
      <c r="B42" s="42"/>
      <c r="C42" s="15" t="s">
        <v>80</v>
      </c>
      <c r="D42" s="35">
        <v>0.85358812784875415</v>
      </c>
    </row>
    <row r="43" spans="2:4" x14ac:dyDescent="0.3">
      <c r="B43" s="42"/>
      <c r="C43" s="15" t="s">
        <v>84</v>
      </c>
      <c r="D43" s="18">
        <v>7.8174869230349388E-5</v>
      </c>
    </row>
    <row r="44" spans="2:4" x14ac:dyDescent="0.3">
      <c r="B44" s="42"/>
      <c r="C44" s="15" t="s">
        <v>81</v>
      </c>
      <c r="D44" s="35">
        <v>0.564972931832465</v>
      </c>
    </row>
    <row r="45" spans="2:4" x14ac:dyDescent="0.3">
      <c r="B45" s="42"/>
      <c r="C45" s="15" t="s">
        <v>115</v>
      </c>
      <c r="D45" s="35">
        <v>0.83612477362657633</v>
      </c>
    </row>
    <row r="46" spans="2:4" x14ac:dyDescent="0.3">
      <c r="B46" s="42"/>
      <c r="C46" s="15" t="s">
        <v>116</v>
      </c>
      <c r="D46" s="35">
        <v>8.5453320509746147E-2</v>
      </c>
    </row>
    <row r="47" spans="2:4" x14ac:dyDescent="0.3">
      <c r="B47" s="42"/>
      <c r="C47" s="15" t="s">
        <v>117</v>
      </c>
      <c r="D47" s="35">
        <v>0.12028024374139484</v>
      </c>
    </row>
    <row r="48" spans="2:4" x14ac:dyDescent="0.3">
      <c r="B48" s="42"/>
      <c r="C48" s="15" t="s">
        <v>118</v>
      </c>
      <c r="D48" s="35">
        <v>0.22927021666233802</v>
      </c>
    </row>
    <row r="49" spans="2:4" x14ac:dyDescent="0.3">
      <c r="B49" s="42"/>
      <c r="C49" s="15" t="s">
        <v>119</v>
      </c>
      <c r="D49" s="35">
        <v>0.99999999991557953</v>
      </c>
    </row>
    <row r="50" spans="2:4" x14ac:dyDescent="0.3">
      <c r="B50" s="42"/>
      <c r="C50" s="15" t="s">
        <v>120</v>
      </c>
      <c r="D50" s="35">
        <v>0.15312275483073898</v>
      </c>
    </row>
    <row r="51" spans="2:4" x14ac:dyDescent="0.3">
      <c r="B51" s="42"/>
      <c r="C51" s="15" t="s">
        <v>121</v>
      </c>
      <c r="D51" s="35">
        <v>0.14861026532814389</v>
      </c>
    </row>
    <row r="52" spans="2:4" x14ac:dyDescent="0.3">
      <c r="B52" s="42"/>
      <c r="C52" s="15" t="s">
        <v>87</v>
      </c>
      <c r="D52" s="35">
        <v>0.19764045820492349</v>
      </c>
    </row>
    <row r="53" spans="2:4" x14ac:dyDescent="0.3">
      <c r="B53" s="42"/>
      <c r="C53" s="15" t="s">
        <v>122</v>
      </c>
      <c r="D53" s="35">
        <v>1.0000000000000373</v>
      </c>
    </row>
    <row r="54" spans="2:4" x14ac:dyDescent="0.3">
      <c r="B54" s="42"/>
      <c r="C54" s="15" t="s">
        <v>88</v>
      </c>
      <c r="D54" s="35">
        <v>0.24256691184714829</v>
      </c>
    </row>
    <row r="55" spans="2:4" x14ac:dyDescent="0.3">
      <c r="B55" s="42"/>
      <c r="C55" s="15" t="s">
        <v>90</v>
      </c>
      <c r="D55" s="35">
        <v>0.85362926405132844</v>
      </c>
    </row>
    <row r="56" spans="2:4" x14ac:dyDescent="0.3">
      <c r="B56" s="43"/>
      <c r="C56" s="14" t="s">
        <v>123</v>
      </c>
      <c r="D56" s="36">
        <v>0.81274698955114255</v>
      </c>
    </row>
    <row r="57" spans="2:4" x14ac:dyDescent="0.3">
      <c r="B57" s="41">
        <v>6</v>
      </c>
      <c r="C57" s="20" t="s">
        <v>124</v>
      </c>
      <c r="D57" s="34">
        <v>0.63009867861059676</v>
      </c>
    </row>
    <row r="58" spans="2:4" x14ac:dyDescent="0.3">
      <c r="B58" s="42"/>
      <c r="C58" s="15" t="s">
        <v>125</v>
      </c>
      <c r="D58" s="35">
        <v>6.2606605337439142E-2</v>
      </c>
    </row>
    <row r="59" spans="2:4" x14ac:dyDescent="0.3">
      <c r="B59" s="42"/>
      <c r="C59" s="15" t="s">
        <v>126</v>
      </c>
      <c r="D59" s="35">
        <v>0.38195579579164701</v>
      </c>
    </row>
    <row r="60" spans="2:4" x14ac:dyDescent="0.3">
      <c r="B60" s="42"/>
      <c r="C60" s="15" t="s">
        <v>127</v>
      </c>
      <c r="D60" s="35">
        <v>0.80408922741539834</v>
      </c>
    </row>
    <row r="61" spans="2:4" x14ac:dyDescent="0.3">
      <c r="B61" s="42"/>
      <c r="C61" s="15" t="s">
        <v>93</v>
      </c>
      <c r="D61" s="35">
        <v>0.37772568307325427</v>
      </c>
    </row>
    <row r="62" spans="2:4" x14ac:dyDescent="0.3">
      <c r="B62" s="42"/>
      <c r="C62" s="15" t="s">
        <v>128</v>
      </c>
      <c r="D62" s="35">
        <v>0.50061663489748232</v>
      </c>
    </row>
    <row r="63" spans="2:4" x14ac:dyDescent="0.3">
      <c r="B63" s="43"/>
      <c r="C63" s="14" t="s">
        <v>129</v>
      </c>
      <c r="D63" s="36">
        <v>1.3050827799196654E-2</v>
      </c>
    </row>
    <row r="64" spans="2:4" x14ac:dyDescent="0.3">
      <c r="B64" s="41">
        <v>7</v>
      </c>
      <c r="C64" s="20" t="s">
        <v>91</v>
      </c>
      <c r="D64" s="37">
        <v>2.3344188370725917E-2</v>
      </c>
    </row>
    <row r="65" spans="2:4" x14ac:dyDescent="0.3">
      <c r="B65" s="42"/>
      <c r="C65" s="15" t="s">
        <v>92</v>
      </c>
      <c r="D65" s="30">
        <v>0.23929332390246788</v>
      </c>
    </row>
    <row r="66" spans="2:4" x14ac:dyDescent="0.3">
      <c r="B66" s="42"/>
      <c r="C66" s="15" t="s">
        <v>93</v>
      </c>
      <c r="D66" s="30">
        <v>2.676777704040607E-2</v>
      </c>
    </row>
    <row r="67" spans="2:4" x14ac:dyDescent="0.3">
      <c r="B67" s="43"/>
      <c r="C67" s="14" t="s">
        <v>94</v>
      </c>
      <c r="D67" s="31">
        <v>0.8915399467564632</v>
      </c>
    </row>
  </sheetData>
  <mergeCells count="7">
    <mergeCell ref="B57:B63"/>
    <mergeCell ref="B64:B67"/>
    <mergeCell ref="B3:B9"/>
    <mergeCell ref="B10:B15"/>
    <mergeCell ref="B16:B32"/>
    <mergeCell ref="B33:B40"/>
    <mergeCell ref="B41:B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7A4D-1AE7-45BA-B5AE-BA79372C5958}">
  <dimension ref="B2:G65"/>
  <sheetViews>
    <sheetView workbookViewId="0">
      <selection activeCell="G4" sqref="G4"/>
    </sheetView>
  </sheetViews>
  <sheetFormatPr defaultRowHeight="14" x14ac:dyDescent="0.3"/>
  <cols>
    <col min="1" max="1" width="8.7265625" style="2"/>
    <col min="2" max="2" width="15.26953125" style="2" customWidth="1"/>
    <col min="3" max="4" width="28.453125" style="4" customWidth="1"/>
    <col min="5" max="16384" width="8.7265625" style="2"/>
  </cols>
  <sheetData>
    <row r="2" spans="2:7" s="3" customFormat="1" ht="30" customHeight="1" thickBot="1" x14ac:dyDescent="0.35">
      <c r="B2" s="40" t="s">
        <v>140</v>
      </c>
      <c r="C2" s="21" t="s">
        <v>76</v>
      </c>
      <c r="D2" s="13" t="s">
        <v>77</v>
      </c>
    </row>
    <row r="3" spans="2:7" x14ac:dyDescent="0.3">
      <c r="B3" s="44">
        <v>1</v>
      </c>
      <c r="C3" s="17" t="s">
        <v>84</v>
      </c>
      <c r="D3" s="29">
        <v>0.51187783573735379</v>
      </c>
      <c r="G3" s="38">
        <f>MAX(D3:D65)</f>
        <v>0.53140037777233728</v>
      </c>
    </row>
    <row r="4" spans="2:7" x14ac:dyDescent="0.3">
      <c r="B4" s="42"/>
      <c r="C4" s="16" t="s">
        <v>85</v>
      </c>
      <c r="D4" s="30">
        <v>7.2500025413794633E-2</v>
      </c>
    </row>
    <row r="5" spans="2:7" x14ac:dyDescent="0.3">
      <c r="B5" s="42"/>
      <c r="C5" s="16" t="s">
        <v>86</v>
      </c>
      <c r="D5" s="30">
        <v>2.0974821094146574E-2</v>
      </c>
    </row>
    <row r="6" spans="2:7" x14ac:dyDescent="0.3">
      <c r="B6" s="42"/>
      <c r="C6" s="16" t="s">
        <v>87</v>
      </c>
      <c r="D6" s="30">
        <v>0.1333186981461818</v>
      </c>
    </row>
    <row r="7" spans="2:7" x14ac:dyDescent="0.3">
      <c r="B7" s="42"/>
      <c r="C7" s="16" t="s">
        <v>88</v>
      </c>
      <c r="D7" s="32">
        <v>1.8677808071413278E-3</v>
      </c>
    </row>
    <row r="8" spans="2:7" x14ac:dyDescent="0.3">
      <c r="B8" s="42"/>
      <c r="C8" s="16" t="s">
        <v>89</v>
      </c>
      <c r="D8" s="30">
        <v>0.16411869039299515</v>
      </c>
    </row>
    <row r="9" spans="2:7" x14ac:dyDescent="0.3">
      <c r="B9" s="43"/>
      <c r="C9" s="8" t="s">
        <v>90</v>
      </c>
      <c r="D9" s="31">
        <v>9.5342148408386784E-2</v>
      </c>
    </row>
    <row r="10" spans="2:7" x14ac:dyDescent="0.3">
      <c r="B10" s="41">
        <v>2</v>
      </c>
      <c r="C10" s="19" t="s">
        <v>78</v>
      </c>
      <c r="D10" s="34">
        <v>0.45377738314339722</v>
      </c>
    </row>
    <row r="11" spans="2:7" x14ac:dyDescent="0.3">
      <c r="B11" s="42"/>
      <c r="C11" s="16" t="s">
        <v>79</v>
      </c>
      <c r="D11" s="35">
        <v>7.644216086581934E-3</v>
      </c>
    </row>
    <row r="12" spans="2:7" x14ac:dyDescent="0.3">
      <c r="B12" s="42"/>
      <c r="C12" s="16" t="s">
        <v>80</v>
      </c>
      <c r="D12" s="35">
        <v>4.9150945105545005E-2</v>
      </c>
    </row>
    <row r="13" spans="2:7" x14ac:dyDescent="0.3">
      <c r="B13" s="42"/>
      <c r="C13" s="16" t="s">
        <v>81</v>
      </c>
      <c r="D13" s="35">
        <v>0.42569200959983983</v>
      </c>
    </row>
    <row r="14" spans="2:7" x14ac:dyDescent="0.3">
      <c r="B14" s="42"/>
      <c r="C14" s="16" t="s">
        <v>82</v>
      </c>
      <c r="D14" s="35">
        <v>5.9124953156741447E-2</v>
      </c>
    </row>
    <row r="15" spans="2:7" x14ac:dyDescent="0.3">
      <c r="B15" s="43"/>
      <c r="C15" s="8" t="s">
        <v>83</v>
      </c>
      <c r="D15" s="33">
        <v>4.6104929078944843E-3</v>
      </c>
    </row>
    <row r="16" spans="2:7" x14ac:dyDescent="0.3">
      <c r="B16" s="41">
        <v>3</v>
      </c>
      <c r="C16" s="20" t="s">
        <v>95</v>
      </c>
      <c r="D16" s="34">
        <v>4.3767703916292859E-2</v>
      </c>
    </row>
    <row r="17" spans="2:4" x14ac:dyDescent="0.3">
      <c r="B17" s="42"/>
      <c r="C17" s="15" t="s">
        <v>96</v>
      </c>
      <c r="D17" s="32">
        <v>5.2849087233212836E-4</v>
      </c>
    </row>
    <row r="18" spans="2:4" x14ac:dyDescent="0.3">
      <c r="B18" s="42"/>
      <c r="C18" s="15" t="s">
        <v>97</v>
      </c>
      <c r="D18" s="35">
        <v>0.13355532866732434</v>
      </c>
    </row>
    <row r="19" spans="2:4" x14ac:dyDescent="0.3">
      <c r="B19" s="42"/>
      <c r="C19" s="15" t="s">
        <v>98</v>
      </c>
      <c r="D19" s="35">
        <v>0.11156369746705219</v>
      </c>
    </row>
    <row r="20" spans="2:4" x14ac:dyDescent="0.3">
      <c r="B20" s="42"/>
      <c r="C20" s="15" t="s">
        <v>99</v>
      </c>
      <c r="D20" s="35">
        <v>5.2248531109253926E-2</v>
      </c>
    </row>
    <row r="21" spans="2:4" x14ac:dyDescent="0.3">
      <c r="B21" s="42"/>
      <c r="C21" s="15" t="s">
        <v>100</v>
      </c>
      <c r="D21" s="35">
        <v>1.5533972561766437E-2</v>
      </c>
    </row>
    <row r="22" spans="2:4" x14ac:dyDescent="0.3">
      <c r="B22" s="42"/>
      <c r="C22" s="15" t="s">
        <v>101</v>
      </c>
      <c r="D22" s="35">
        <v>0.16028101359627075</v>
      </c>
    </row>
    <row r="23" spans="2:4" x14ac:dyDescent="0.3">
      <c r="B23" s="42"/>
      <c r="C23" s="15" t="s">
        <v>102</v>
      </c>
      <c r="D23" s="35">
        <v>8.2276459968579574E-2</v>
      </c>
    </row>
    <row r="24" spans="2:4" x14ac:dyDescent="0.3">
      <c r="B24" s="42"/>
      <c r="C24" s="15" t="s">
        <v>103</v>
      </c>
      <c r="D24" s="35">
        <v>5.5886273768351917E-2</v>
      </c>
    </row>
    <row r="25" spans="2:4" x14ac:dyDescent="0.3">
      <c r="B25" s="42"/>
      <c r="C25" s="15" t="s">
        <v>104</v>
      </c>
      <c r="D25" s="35">
        <v>5.8519181827707024E-3</v>
      </c>
    </row>
    <row r="26" spans="2:4" x14ac:dyDescent="0.3">
      <c r="B26" s="42"/>
      <c r="C26" s="15" t="s">
        <v>105</v>
      </c>
      <c r="D26" s="35">
        <v>0.16780560012511264</v>
      </c>
    </row>
    <row r="27" spans="2:4" x14ac:dyDescent="0.3">
      <c r="B27" s="42"/>
      <c r="C27" s="15" t="s">
        <v>106</v>
      </c>
      <c r="D27" s="35">
        <v>4.4318682422702475E-2</v>
      </c>
    </row>
    <row r="28" spans="2:4" x14ac:dyDescent="0.3">
      <c r="B28" s="42"/>
      <c r="C28" s="15" t="s">
        <v>107</v>
      </c>
      <c r="D28" s="35">
        <v>6.7243898077720063E-3</v>
      </c>
    </row>
    <row r="29" spans="2:4" x14ac:dyDescent="0.3">
      <c r="B29" s="42"/>
      <c r="C29" s="15" t="s">
        <v>108</v>
      </c>
      <c r="D29" s="35">
        <v>1.1790536737171E-2</v>
      </c>
    </row>
    <row r="30" spans="2:4" x14ac:dyDescent="0.3">
      <c r="B30" s="42"/>
      <c r="C30" s="15" t="s">
        <v>109</v>
      </c>
      <c r="D30" s="35">
        <v>2.7063577703979758E-2</v>
      </c>
    </row>
    <row r="31" spans="2:4" x14ac:dyDescent="0.3">
      <c r="B31" s="42"/>
      <c r="C31" s="15" t="s">
        <v>110</v>
      </c>
      <c r="D31" s="35">
        <v>8.6767008331353548E-3</v>
      </c>
    </row>
    <row r="32" spans="2:4" x14ac:dyDescent="0.3">
      <c r="B32" s="43"/>
      <c r="C32" s="14" t="s">
        <v>111</v>
      </c>
      <c r="D32" s="36">
        <v>7.2127122260132001E-2</v>
      </c>
    </row>
    <row r="33" spans="2:4" x14ac:dyDescent="0.3">
      <c r="B33" s="41">
        <v>4</v>
      </c>
      <c r="C33" s="20" t="s">
        <v>98</v>
      </c>
      <c r="D33" s="34">
        <v>0.24125531042201193</v>
      </c>
    </row>
    <row r="34" spans="2:4" x14ac:dyDescent="0.3">
      <c r="B34" s="42"/>
      <c r="C34" s="15" t="s">
        <v>91</v>
      </c>
      <c r="D34" s="35">
        <v>0.17188230737619031</v>
      </c>
    </row>
    <row r="35" spans="2:4" x14ac:dyDescent="0.3">
      <c r="B35" s="42"/>
      <c r="C35" s="15" t="s">
        <v>112</v>
      </c>
      <c r="D35" s="35">
        <v>6.3394751568551996E-2</v>
      </c>
    </row>
    <row r="36" spans="2:4" x14ac:dyDescent="0.3">
      <c r="B36" s="42"/>
      <c r="C36" s="15" t="s">
        <v>107</v>
      </c>
      <c r="D36" s="35">
        <v>0.20514991780477315</v>
      </c>
    </row>
    <row r="37" spans="2:4" x14ac:dyDescent="0.3">
      <c r="B37" s="42"/>
      <c r="C37" s="15" t="s">
        <v>109</v>
      </c>
      <c r="D37" s="35">
        <v>0.11206457098881477</v>
      </c>
    </row>
    <row r="38" spans="2:4" x14ac:dyDescent="0.3">
      <c r="B38" s="42"/>
      <c r="C38" s="15" t="s">
        <v>113</v>
      </c>
      <c r="D38" s="35">
        <v>0.18473208703665886</v>
      </c>
    </row>
    <row r="39" spans="2:4" x14ac:dyDescent="0.3">
      <c r="B39" s="42"/>
      <c r="C39" s="14" t="s">
        <v>111</v>
      </c>
      <c r="D39" s="36">
        <v>2.1486718295470546E-2</v>
      </c>
    </row>
    <row r="40" spans="2:4" x14ac:dyDescent="0.3">
      <c r="B40" s="41">
        <v>5</v>
      </c>
      <c r="C40" s="20" t="s">
        <v>114</v>
      </c>
      <c r="D40" s="34">
        <v>5.4113024595210148E-2</v>
      </c>
    </row>
    <row r="41" spans="2:4" x14ac:dyDescent="0.3">
      <c r="B41" s="42"/>
      <c r="C41" s="15" t="s">
        <v>80</v>
      </c>
      <c r="D41" s="35">
        <v>0.16444746223132017</v>
      </c>
    </row>
    <row r="42" spans="2:4" x14ac:dyDescent="0.3">
      <c r="B42" s="42"/>
      <c r="C42" s="15" t="s">
        <v>81</v>
      </c>
      <c r="D42" s="35">
        <v>0.14289061728238278</v>
      </c>
    </row>
    <row r="43" spans="2:4" x14ac:dyDescent="0.3">
      <c r="B43" s="42"/>
      <c r="C43" s="15" t="s">
        <v>115</v>
      </c>
      <c r="D43" s="35">
        <v>0.16122088404616067</v>
      </c>
    </row>
    <row r="44" spans="2:4" x14ac:dyDescent="0.3">
      <c r="B44" s="42"/>
      <c r="C44" s="15" t="s">
        <v>116</v>
      </c>
      <c r="D44" s="35">
        <v>1.4502447165137789E-2</v>
      </c>
    </row>
    <row r="45" spans="2:4" x14ac:dyDescent="0.3">
      <c r="B45" s="42"/>
      <c r="C45" s="15" t="s">
        <v>117</v>
      </c>
      <c r="D45" s="35">
        <v>1.7927622512826754E-2</v>
      </c>
    </row>
    <row r="46" spans="2:4" x14ac:dyDescent="0.3">
      <c r="B46" s="42"/>
      <c r="C46" s="15" t="s">
        <v>118</v>
      </c>
      <c r="D46" s="35">
        <v>2.6925815508517591E-2</v>
      </c>
    </row>
    <row r="47" spans="2:4" x14ac:dyDescent="0.3">
      <c r="B47" s="42"/>
      <c r="C47" s="15" t="s">
        <v>119</v>
      </c>
      <c r="D47" s="35">
        <v>5.8061645045726556E-2</v>
      </c>
    </row>
    <row r="48" spans="2:4" x14ac:dyDescent="0.3">
      <c r="B48" s="42"/>
      <c r="C48" s="15" t="s">
        <v>120</v>
      </c>
      <c r="D48" s="35">
        <v>1.5809671909816136E-2</v>
      </c>
    </row>
    <row r="49" spans="2:4" x14ac:dyDescent="0.3">
      <c r="B49" s="42"/>
      <c r="C49" s="15" t="s">
        <v>121</v>
      </c>
      <c r="D49" s="35">
        <v>1.6564111772231681E-2</v>
      </c>
    </row>
    <row r="50" spans="2:4" x14ac:dyDescent="0.3">
      <c r="B50" s="42"/>
      <c r="C50" s="15" t="s">
        <v>87</v>
      </c>
      <c r="D50" s="35">
        <v>1.686327484662694E-2</v>
      </c>
    </row>
    <row r="51" spans="2:4" x14ac:dyDescent="0.3">
      <c r="B51" s="42"/>
      <c r="C51" s="15" t="s">
        <v>122</v>
      </c>
      <c r="D51" s="35">
        <v>2.7963032043674344E-2</v>
      </c>
    </row>
    <row r="52" spans="2:4" x14ac:dyDescent="0.3">
      <c r="B52" s="42"/>
      <c r="C52" s="15" t="s">
        <v>88</v>
      </c>
      <c r="D52" s="35">
        <v>6.9766548264121153E-2</v>
      </c>
    </row>
    <row r="53" spans="2:4" x14ac:dyDescent="0.3">
      <c r="B53" s="42"/>
      <c r="C53" s="15" t="s">
        <v>90</v>
      </c>
      <c r="D53" s="35">
        <v>0.1405994819932925</v>
      </c>
    </row>
    <row r="54" spans="2:4" x14ac:dyDescent="0.3">
      <c r="B54" s="42"/>
      <c r="C54" s="14" t="s">
        <v>123</v>
      </c>
      <c r="D54" s="36">
        <v>7.230966311478651E-2</v>
      </c>
    </row>
    <row r="55" spans="2:4" x14ac:dyDescent="0.3">
      <c r="B55" s="41">
        <v>6</v>
      </c>
      <c r="C55" s="20" t="s">
        <v>124</v>
      </c>
      <c r="D55" s="34">
        <v>0.17677691082000618</v>
      </c>
    </row>
    <row r="56" spans="2:4" x14ac:dyDescent="0.3">
      <c r="B56" s="42"/>
      <c r="C56" s="15" t="s">
        <v>125</v>
      </c>
      <c r="D56" s="35">
        <v>3.9964815089794187E-2</v>
      </c>
    </row>
    <row r="57" spans="2:4" x14ac:dyDescent="0.3">
      <c r="B57" s="42"/>
      <c r="C57" s="15" t="s">
        <v>126</v>
      </c>
      <c r="D57" s="35">
        <v>0.13050599360079027</v>
      </c>
    </row>
    <row r="58" spans="2:4" x14ac:dyDescent="0.3">
      <c r="B58" s="42"/>
      <c r="C58" s="15" t="s">
        <v>127</v>
      </c>
      <c r="D58" s="35">
        <v>0.32697560963317845</v>
      </c>
    </row>
    <row r="59" spans="2:4" x14ac:dyDescent="0.3">
      <c r="B59" s="42"/>
      <c r="C59" s="15" t="s">
        <v>93</v>
      </c>
      <c r="D59" s="35">
        <v>0.25297102712892849</v>
      </c>
    </row>
    <row r="60" spans="2:4" x14ac:dyDescent="0.3">
      <c r="B60" s="42"/>
      <c r="C60" s="15" t="s">
        <v>128</v>
      </c>
      <c r="D60" s="35">
        <v>7.1453433334878816E-2</v>
      </c>
    </row>
    <row r="61" spans="2:4" x14ac:dyDescent="0.3">
      <c r="B61" s="43"/>
      <c r="C61" s="14" t="s">
        <v>129</v>
      </c>
      <c r="D61" s="33">
        <v>1.3522103924235422E-3</v>
      </c>
    </row>
    <row r="62" spans="2:4" x14ac:dyDescent="0.3">
      <c r="B62" s="41">
        <v>7</v>
      </c>
      <c r="C62" s="20" t="s">
        <v>91</v>
      </c>
      <c r="D62" s="37">
        <v>3.1198773462891835E-2</v>
      </c>
    </row>
    <row r="63" spans="2:4" x14ac:dyDescent="0.3">
      <c r="B63" s="42"/>
      <c r="C63" s="15" t="s">
        <v>92</v>
      </c>
      <c r="D63" s="30">
        <v>0.40219476722606001</v>
      </c>
    </row>
    <row r="64" spans="2:4" x14ac:dyDescent="0.3">
      <c r="B64" s="42"/>
      <c r="C64" s="15" t="s">
        <v>93</v>
      </c>
      <c r="D64" s="30">
        <v>3.5206081538710882E-2</v>
      </c>
    </row>
    <row r="65" spans="2:4" x14ac:dyDescent="0.3">
      <c r="B65" s="43"/>
      <c r="C65" s="14" t="s">
        <v>94</v>
      </c>
      <c r="D65" s="31">
        <v>0.53140037777233728</v>
      </c>
    </row>
  </sheetData>
  <mergeCells count="7">
    <mergeCell ref="B62:B65"/>
    <mergeCell ref="B3:B9"/>
    <mergeCell ref="B10:B15"/>
    <mergeCell ref="B16:B32"/>
    <mergeCell ref="B33:B39"/>
    <mergeCell ref="B40:B54"/>
    <mergeCell ref="B55:B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08BC-EF0F-4170-A21A-CFAF6A20296A}">
  <dimension ref="A1:K18"/>
  <sheetViews>
    <sheetView workbookViewId="0">
      <selection activeCell="I14" sqref="I14"/>
    </sheetView>
  </sheetViews>
  <sheetFormatPr defaultRowHeight="14" x14ac:dyDescent="0.3"/>
  <cols>
    <col min="1" max="7" width="8.7265625" style="45"/>
    <col min="8" max="8" width="10.08984375" style="45" bestFit="1" customWidth="1"/>
    <col min="9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1" t="s">
        <v>138</v>
      </c>
      <c r="I1" s="45" t="s">
        <v>139</v>
      </c>
    </row>
    <row r="2" spans="1:11" x14ac:dyDescent="0.3">
      <c r="A2" s="46">
        <v>1</v>
      </c>
      <c r="B2" s="47" t="s">
        <v>11</v>
      </c>
      <c r="C2" s="47">
        <v>56609</v>
      </c>
      <c r="D2" s="47">
        <v>1.8506297737613178</v>
      </c>
      <c r="E2" s="47">
        <v>29.161975777754428</v>
      </c>
      <c r="F2" s="45">
        <f>E2/100</f>
        <v>0.29161975777754429</v>
      </c>
      <c r="G2" s="45">
        <f>F2*C2</f>
        <v>16508.302868029004</v>
      </c>
      <c r="H2" s="48">
        <f>SUM(G2:G18)</f>
        <v>61884.865589742687</v>
      </c>
      <c r="I2" s="45">
        <f>SUM(D2:D8)</f>
        <v>3.615373912596759</v>
      </c>
      <c r="K2" s="49">
        <f>D2/$I$2</f>
        <v>0.51187783573735379</v>
      </c>
    </row>
    <row r="3" spans="1:11" x14ac:dyDescent="0.3">
      <c r="A3" s="46">
        <v>2</v>
      </c>
      <c r="B3" s="47" t="s">
        <v>12</v>
      </c>
      <c r="C3" s="47">
        <v>31910</v>
      </c>
      <c r="D3" s="47">
        <v>0.26211470054363517</v>
      </c>
      <c r="E3" s="47">
        <v>14.545028390883056</v>
      </c>
      <c r="F3" s="45">
        <f t="shared" ref="F3:F8" si="0">E3/100</f>
        <v>0.14545028390883055</v>
      </c>
      <c r="G3" s="45">
        <f>F3*C3</f>
        <v>4641.3185595307832</v>
      </c>
      <c r="K3" s="49">
        <f t="shared" ref="K3:K8" si="1">D3/$I$2</f>
        <v>7.2500025413794633E-2</v>
      </c>
    </row>
    <row r="4" spans="1:11" x14ac:dyDescent="0.3">
      <c r="A4" s="46">
        <v>3</v>
      </c>
      <c r="B4" s="47" t="s">
        <v>13</v>
      </c>
      <c r="C4" s="47">
        <v>14748</v>
      </c>
      <c r="D4" s="47">
        <v>7.5831821005161726E-2</v>
      </c>
      <c r="E4" s="47">
        <v>9.7214000358871395</v>
      </c>
      <c r="F4" s="45">
        <f t="shared" si="0"/>
        <v>9.72140003588714E-2</v>
      </c>
      <c r="G4" s="45">
        <f>F4*C4</f>
        <v>1433.7120772926355</v>
      </c>
      <c r="K4" s="49">
        <f t="shared" si="1"/>
        <v>2.0974821094146574E-2</v>
      </c>
    </row>
    <row r="5" spans="1:11" x14ac:dyDescent="0.3">
      <c r="A5" s="46">
        <v>4</v>
      </c>
      <c r="B5" s="47" t="s">
        <v>14</v>
      </c>
      <c r="C5" s="47">
        <v>46912</v>
      </c>
      <c r="D5" s="47">
        <v>0.48199694333906756</v>
      </c>
      <c r="E5" s="47">
        <v>39.510155916704022</v>
      </c>
      <c r="F5" s="45">
        <f t="shared" si="0"/>
        <v>0.39510155916704021</v>
      </c>
      <c r="G5" s="45">
        <f t="shared" ref="G5:G8" si="2">F5*C5</f>
        <v>18535.004343644188</v>
      </c>
      <c r="K5" s="49">
        <f t="shared" si="1"/>
        <v>0.1333186981461818</v>
      </c>
    </row>
    <row r="6" spans="1:11" x14ac:dyDescent="0.3">
      <c r="A6" s="46">
        <v>5</v>
      </c>
      <c r="B6" s="47" t="s">
        <v>15</v>
      </c>
      <c r="C6" s="47">
        <v>41079</v>
      </c>
      <c r="D6" s="47">
        <v>6.7527260045876746E-3</v>
      </c>
      <c r="E6" s="47">
        <v>0.16420787340044798</v>
      </c>
      <c r="F6" s="45">
        <f t="shared" si="0"/>
        <v>1.6420787340044797E-3</v>
      </c>
      <c r="G6" s="45">
        <f t="shared" si="2"/>
        <v>67.454952314170029</v>
      </c>
      <c r="K6" s="49">
        <f t="shared" si="1"/>
        <v>1.8677808071413278E-3</v>
      </c>
    </row>
    <row r="7" spans="1:11" x14ac:dyDescent="0.3">
      <c r="A7" s="46">
        <v>6</v>
      </c>
      <c r="B7" s="47" t="s">
        <v>16</v>
      </c>
      <c r="C7" s="47">
        <v>34473</v>
      </c>
      <c r="D7" s="47">
        <v>0.59335043181637903</v>
      </c>
      <c r="E7" s="47">
        <v>41.514115870911624</v>
      </c>
      <c r="F7" s="45">
        <f t="shared" si="0"/>
        <v>0.41514115870911622</v>
      </c>
      <c r="G7" s="45">
        <f t="shared" si="2"/>
        <v>14311.161164179364</v>
      </c>
      <c r="K7" s="49">
        <f t="shared" si="1"/>
        <v>0.16411869039299515</v>
      </c>
    </row>
    <row r="8" spans="1:11" x14ac:dyDescent="0.3">
      <c r="A8" s="46">
        <v>7</v>
      </c>
      <c r="B8" s="47" t="s">
        <v>17</v>
      </c>
      <c r="C8" s="47">
        <v>43642</v>
      </c>
      <c r="D8" s="47">
        <v>0.3446975161266102</v>
      </c>
      <c r="E8" s="47">
        <v>14.637073518061831</v>
      </c>
      <c r="F8" s="45">
        <f t="shared" si="0"/>
        <v>0.1463707351806183</v>
      </c>
      <c r="G8" s="45">
        <f t="shared" si="2"/>
        <v>6387.9116247525435</v>
      </c>
      <c r="K8" s="49">
        <f t="shared" si="1"/>
        <v>9.5342148408386784E-2</v>
      </c>
    </row>
    <row r="18" spans="2:2" x14ac:dyDescent="0.3">
      <c r="B18" s="45" t="str">
        <f t="shared" ref="B18" si="3">LOWER(B9)</f>
        <v/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52EC-0841-4252-87BF-2506EDE105BC}">
  <dimension ref="A1:K7"/>
  <sheetViews>
    <sheetView workbookViewId="0">
      <selection activeCell="B10" sqref="B10:D18"/>
    </sheetView>
  </sheetViews>
  <sheetFormatPr defaultRowHeight="14" x14ac:dyDescent="0.3"/>
  <cols>
    <col min="1" max="7" width="8.7265625" style="45"/>
    <col min="8" max="8" width="10.08984375" style="45" bestFit="1" customWidth="1"/>
    <col min="9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1" x14ac:dyDescent="0.3">
      <c r="A2" s="46">
        <v>1</v>
      </c>
      <c r="B2" s="47" t="s">
        <v>5</v>
      </c>
      <c r="C2" s="47">
        <v>85692</v>
      </c>
      <c r="D2" s="47">
        <v>1.3791604439899872</v>
      </c>
      <c r="E2" s="47">
        <v>54.3944424025809</v>
      </c>
      <c r="F2" s="45">
        <f>E2/100</f>
        <v>0.543944424025809</v>
      </c>
      <c r="G2" s="45">
        <f>F2*C2</f>
        <v>46611.685583619626</v>
      </c>
      <c r="H2" s="48">
        <f>SUM(G2:G18)</f>
        <v>78409.612010058976</v>
      </c>
      <c r="I2" s="45">
        <f>SUM(D2:D19)</f>
        <v>3.0392886362830507</v>
      </c>
      <c r="K2" s="49">
        <f>D2/$I$2</f>
        <v>0.45377738314339722</v>
      </c>
    </row>
    <row r="3" spans="1:11" x14ac:dyDescent="0.3">
      <c r="A3" s="46">
        <v>2</v>
      </c>
      <c r="B3" s="47" t="s">
        <v>6</v>
      </c>
      <c r="C3" s="47">
        <v>6756</v>
      </c>
      <c r="D3" s="47">
        <v>2.3232979085240565E-2</v>
      </c>
      <c r="E3" s="47">
        <v>4.7842714752381941</v>
      </c>
      <c r="F3" s="45">
        <f t="shared" ref="F3:F7" si="0">E3/100</f>
        <v>4.7842714752381943E-2</v>
      </c>
      <c r="G3" s="45">
        <f t="shared" ref="G3:G7" si="1">F3*C3</f>
        <v>323.22538086709238</v>
      </c>
      <c r="K3" s="49">
        <f t="shared" ref="K3:K7" si="2">D3/$I$2</f>
        <v>7.644216086581934E-3</v>
      </c>
    </row>
    <row r="4" spans="1:11" x14ac:dyDescent="0.3">
      <c r="A4" s="46">
        <v>3</v>
      </c>
      <c r="B4" s="47" t="s">
        <v>7</v>
      </c>
      <c r="C4" s="47">
        <v>43374</v>
      </c>
      <c r="D4" s="47">
        <v>0.14938390892185496</v>
      </c>
      <c r="E4" s="47">
        <v>5.4231989329928387</v>
      </c>
      <c r="F4" s="45">
        <f t="shared" si="0"/>
        <v>5.4231989329928385E-2</v>
      </c>
      <c r="G4" s="45">
        <f t="shared" si="1"/>
        <v>2352.2583051963138</v>
      </c>
      <c r="K4" s="49">
        <f t="shared" si="2"/>
        <v>4.9150945105545005E-2</v>
      </c>
    </row>
    <row r="5" spans="1:11" x14ac:dyDescent="0.3">
      <c r="A5" s="46">
        <v>4</v>
      </c>
      <c r="B5" s="47" t="s">
        <v>8</v>
      </c>
      <c r="C5" s="47">
        <v>61562</v>
      </c>
      <c r="D5" s="47">
        <v>1.2938008873332885</v>
      </c>
      <c r="E5" s="47">
        <v>35.778481060617786</v>
      </c>
      <c r="F5" s="45">
        <f t="shared" si="0"/>
        <v>0.35778481060617784</v>
      </c>
      <c r="G5" s="45">
        <f t="shared" si="1"/>
        <v>22025.948510537521</v>
      </c>
      <c r="K5" s="49">
        <f t="shared" si="2"/>
        <v>0.42569200959983983</v>
      </c>
    </row>
    <row r="6" spans="1:11" x14ac:dyDescent="0.3">
      <c r="A6" s="46">
        <v>5</v>
      </c>
      <c r="B6" s="47" t="s">
        <v>9</v>
      </c>
      <c r="C6" s="47">
        <v>29621</v>
      </c>
      <c r="D6" s="47">
        <v>0.17969779825005197</v>
      </c>
      <c r="E6" s="47">
        <v>22.951656923344892</v>
      </c>
      <c r="F6" s="45">
        <f t="shared" si="0"/>
        <v>0.22951656923344893</v>
      </c>
      <c r="G6" s="45">
        <f t="shared" si="1"/>
        <v>6798.5102972639907</v>
      </c>
      <c r="K6" s="49">
        <f t="shared" si="2"/>
        <v>5.9124953156741447E-2</v>
      </c>
    </row>
    <row r="7" spans="1:11" x14ac:dyDescent="0.3">
      <c r="A7" s="46">
        <v>6</v>
      </c>
      <c r="B7" s="47" t="s">
        <v>10</v>
      </c>
      <c r="C7" s="47">
        <v>5305</v>
      </c>
      <c r="D7" s="47">
        <v>1.4012618702627303E-2</v>
      </c>
      <c r="E7" s="47">
        <v>5.6170392568225269</v>
      </c>
      <c r="F7" s="45">
        <f t="shared" si="0"/>
        <v>5.6170392568225272E-2</v>
      </c>
      <c r="G7" s="45">
        <f t="shared" si="1"/>
        <v>297.98393257443507</v>
      </c>
      <c r="K7" s="49">
        <f t="shared" si="2"/>
        <v>4.6104929078944843E-3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AAFA-C873-4909-9A7F-40DB75EC9DCB}">
  <dimension ref="A1:L18"/>
  <sheetViews>
    <sheetView workbookViewId="0">
      <selection activeCell="I16" sqref="I16"/>
    </sheetView>
  </sheetViews>
  <sheetFormatPr defaultRowHeight="14" x14ac:dyDescent="0.3"/>
  <cols>
    <col min="1" max="7" width="8.7265625" style="45"/>
    <col min="8" max="8" width="11.08984375" style="45" bestFit="1" customWidth="1"/>
    <col min="9" max="16384" width="8.7265625" style="45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2" x14ac:dyDescent="0.3">
      <c r="A2" s="46">
        <v>1</v>
      </c>
      <c r="B2" s="47" t="s">
        <v>22</v>
      </c>
      <c r="C2" s="47">
        <v>7383</v>
      </c>
      <c r="D2" s="47">
        <v>1.0174993792810589</v>
      </c>
      <c r="E2" s="47">
        <v>50.887181733343347</v>
      </c>
      <c r="F2" s="45">
        <f>E2/100</f>
        <v>0.50887181733343345</v>
      </c>
      <c r="G2" s="45">
        <f>F2*C2</f>
        <v>3757.000627372739</v>
      </c>
      <c r="H2" s="48">
        <f>SUM(G2:G18)</f>
        <v>153280.49341745567</v>
      </c>
      <c r="I2" s="45">
        <f>SUM(D2:D18)</f>
        <v>23.247721224468599</v>
      </c>
      <c r="L2" s="49">
        <f>D2/$I$2</f>
        <v>4.3767703916292859E-2</v>
      </c>
    </row>
    <row r="3" spans="1:12" x14ac:dyDescent="0.3">
      <c r="A3" s="46">
        <v>2</v>
      </c>
      <c r="B3" s="47" t="s">
        <v>23</v>
      </c>
      <c r="C3" s="47">
        <v>7267</v>
      </c>
      <c r="D3" s="47">
        <v>1.2286208469653545E-2</v>
      </c>
      <c r="E3" s="47">
        <v>1.232390177165231</v>
      </c>
      <c r="F3" s="45">
        <f t="shared" ref="F3:F18" si="0">E3/100</f>
        <v>1.232390177165231E-2</v>
      </c>
      <c r="G3" s="45">
        <f t="shared" ref="G3:G18" si="1">F3*C3</f>
        <v>89.557794174597333</v>
      </c>
      <c r="L3" s="49">
        <f t="shared" ref="L3:L18" si="2">D3/$I$2</f>
        <v>5.2849087233212836E-4</v>
      </c>
    </row>
    <row r="4" spans="1:12" x14ac:dyDescent="0.3">
      <c r="A4" s="46">
        <v>3</v>
      </c>
      <c r="B4" s="47" t="s">
        <v>24</v>
      </c>
      <c r="C4" s="47">
        <v>57635</v>
      </c>
      <c r="D4" s="47">
        <v>3.1048570489002354</v>
      </c>
      <c r="E4" s="47">
        <v>45.486695764734755</v>
      </c>
      <c r="F4" s="45">
        <f t="shared" si="0"/>
        <v>0.45486695764734753</v>
      </c>
      <c r="G4" s="45">
        <f t="shared" si="1"/>
        <v>26216.257104004875</v>
      </c>
      <c r="L4" s="49">
        <f t="shared" si="2"/>
        <v>0.13355532866732434</v>
      </c>
    </row>
    <row r="5" spans="1:12" x14ac:dyDescent="0.3">
      <c r="A5" s="46">
        <v>4</v>
      </c>
      <c r="B5" s="47" t="s">
        <v>25</v>
      </c>
      <c r="C5" s="47">
        <v>5079</v>
      </c>
      <c r="D5" s="47">
        <v>2.5936017374849829</v>
      </c>
      <c r="E5" s="47">
        <v>63.577088263674476</v>
      </c>
      <c r="F5" s="45">
        <f t="shared" si="0"/>
        <v>0.63577088263674475</v>
      </c>
      <c r="G5" s="45">
        <f t="shared" si="1"/>
        <v>3229.0803129120268</v>
      </c>
      <c r="L5" s="49">
        <f t="shared" si="2"/>
        <v>0.11156369746705219</v>
      </c>
    </row>
    <row r="6" spans="1:12" x14ac:dyDescent="0.3">
      <c r="A6" s="46">
        <v>5</v>
      </c>
      <c r="B6" s="47" t="s">
        <v>26</v>
      </c>
      <c r="C6" s="47">
        <v>44044</v>
      </c>
      <c r="D6" s="47">
        <v>1.2146592856159104</v>
      </c>
      <c r="E6" s="47">
        <v>62.452335088965803</v>
      </c>
      <c r="F6" s="45">
        <f t="shared" si="0"/>
        <v>0.62452335088965805</v>
      </c>
      <c r="G6" s="45">
        <f t="shared" si="1"/>
        <v>27506.506466584098</v>
      </c>
      <c r="L6" s="49">
        <f t="shared" si="2"/>
        <v>5.2248531109253926E-2</v>
      </c>
    </row>
    <row r="7" spans="1:12" x14ac:dyDescent="0.3">
      <c r="A7" s="46">
        <v>6</v>
      </c>
      <c r="B7" s="47" t="s">
        <v>27</v>
      </c>
      <c r="C7" s="47">
        <v>1685</v>
      </c>
      <c r="D7" s="47">
        <v>0.36112946362449044</v>
      </c>
      <c r="E7" s="47">
        <v>17.505458908884787</v>
      </c>
      <c r="F7" s="45">
        <f t="shared" si="0"/>
        <v>0.17505458908884786</v>
      </c>
      <c r="G7" s="45">
        <f t="shared" si="1"/>
        <v>294.96698261470863</v>
      </c>
      <c r="L7" s="49">
        <f t="shared" si="2"/>
        <v>1.5533972561766437E-2</v>
      </c>
    </row>
    <row r="8" spans="1:12" x14ac:dyDescent="0.3">
      <c r="A8" s="46">
        <v>7</v>
      </c>
      <c r="B8" s="47" t="s">
        <v>28</v>
      </c>
      <c r="C8" s="47">
        <v>11537</v>
      </c>
      <c r="D8" s="47">
        <v>3.7261683216613637</v>
      </c>
      <c r="E8" s="47">
        <v>99.999999999966576</v>
      </c>
      <c r="F8" s="45">
        <f t="shared" si="0"/>
        <v>0.99999999999966571</v>
      </c>
      <c r="G8" s="45">
        <f t="shared" si="1"/>
        <v>11536.999999996144</v>
      </c>
      <c r="L8" s="49">
        <f t="shared" si="2"/>
        <v>0.16028101359627075</v>
      </c>
    </row>
    <row r="9" spans="1:12" x14ac:dyDescent="0.3">
      <c r="A9" s="46">
        <v>8</v>
      </c>
      <c r="B9" s="47" t="s">
        <v>29</v>
      </c>
      <c r="C9" s="47">
        <v>8861</v>
      </c>
      <c r="D9" s="47">
        <v>1.9127402046856885</v>
      </c>
      <c r="E9" s="47">
        <v>30.84719538203835</v>
      </c>
      <c r="F9" s="45">
        <f t="shared" si="0"/>
        <v>0.3084719538203835</v>
      </c>
      <c r="G9" s="45">
        <f t="shared" si="1"/>
        <v>2733.3699828024182</v>
      </c>
      <c r="L9" s="49">
        <f t="shared" si="2"/>
        <v>8.2276459968579574E-2</v>
      </c>
    </row>
    <row r="10" spans="1:12" x14ac:dyDescent="0.3">
      <c r="A10" s="46">
        <v>9</v>
      </c>
      <c r="B10" s="47" t="s">
        <v>30</v>
      </c>
      <c r="C10" s="47">
        <v>33628</v>
      </c>
      <c r="D10" s="47">
        <v>1.2992285128409775</v>
      </c>
      <c r="E10" s="47">
        <v>99.98412217601593</v>
      </c>
      <c r="F10" s="45">
        <f t="shared" si="0"/>
        <v>0.99984122176015933</v>
      </c>
      <c r="G10" s="45">
        <f t="shared" si="1"/>
        <v>33622.66060535064</v>
      </c>
      <c r="L10" s="49">
        <f t="shared" si="2"/>
        <v>5.5886273768351917E-2</v>
      </c>
    </row>
    <row r="11" spans="1:12" x14ac:dyDescent="0.3">
      <c r="A11" s="46">
        <v>10</v>
      </c>
      <c r="B11" s="47" t="s">
        <v>31</v>
      </c>
      <c r="C11" s="47">
        <v>3758</v>
      </c>
      <c r="D11" s="47">
        <v>0.13604376254145217</v>
      </c>
      <c r="E11" s="47">
        <v>83.798385814250011</v>
      </c>
      <c r="F11" s="45">
        <f t="shared" si="0"/>
        <v>0.83798385814250009</v>
      </c>
      <c r="G11" s="45">
        <f t="shared" si="1"/>
        <v>3149.1433388995151</v>
      </c>
      <c r="L11" s="49">
        <f t="shared" si="2"/>
        <v>5.8519181827707024E-3</v>
      </c>
    </row>
    <row r="12" spans="1:12" x14ac:dyDescent="0.3">
      <c r="A12" s="46">
        <v>11</v>
      </c>
      <c r="B12" s="47" t="s">
        <v>32</v>
      </c>
      <c r="C12" s="47">
        <v>16679</v>
      </c>
      <c r="D12" s="47">
        <v>3.9010978116132717</v>
      </c>
      <c r="E12" s="47">
        <v>34.624086412326477</v>
      </c>
      <c r="F12" s="45">
        <f t="shared" si="0"/>
        <v>0.34624086412326477</v>
      </c>
      <c r="G12" s="45">
        <f t="shared" si="1"/>
        <v>5774.9513727119329</v>
      </c>
      <c r="L12" s="49">
        <f t="shared" si="2"/>
        <v>0.16780560012511264</v>
      </c>
    </row>
    <row r="13" spans="1:12" x14ac:dyDescent="0.3">
      <c r="A13" s="46">
        <v>12</v>
      </c>
      <c r="B13" s="47" t="s">
        <v>33</v>
      </c>
      <c r="C13" s="47">
        <v>1987</v>
      </c>
      <c r="D13" s="47">
        <v>1.0303083739987438</v>
      </c>
      <c r="E13" s="47">
        <v>48.957531081840457</v>
      </c>
      <c r="F13" s="45">
        <f t="shared" si="0"/>
        <v>0.48957531081840455</v>
      </c>
      <c r="G13" s="45">
        <f t="shared" si="1"/>
        <v>972.78614259616984</v>
      </c>
      <c r="L13" s="49">
        <f t="shared" si="2"/>
        <v>4.4318682422702475E-2</v>
      </c>
    </row>
    <row r="14" spans="1:12" x14ac:dyDescent="0.3">
      <c r="A14" s="46">
        <v>13</v>
      </c>
      <c r="B14" s="47" t="s">
        <v>34</v>
      </c>
      <c r="C14" s="47">
        <v>61724</v>
      </c>
      <c r="D14" s="47">
        <v>0.15632673965574159</v>
      </c>
      <c r="E14" s="47">
        <v>11.254331884855045</v>
      </c>
      <c r="F14" s="45">
        <f t="shared" si="0"/>
        <v>0.11254331884855046</v>
      </c>
      <c r="G14" s="45">
        <f t="shared" si="1"/>
        <v>6946.6238126079279</v>
      </c>
      <c r="L14" s="49">
        <f t="shared" si="2"/>
        <v>6.7243898077720063E-3</v>
      </c>
    </row>
    <row r="15" spans="1:12" x14ac:dyDescent="0.3">
      <c r="A15" s="46">
        <v>14</v>
      </c>
      <c r="B15" s="47" t="s">
        <v>35</v>
      </c>
      <c r="C15" s="47">
        <v>10004</v>
      </c>
      <c r="D15" s="47">
        <v>0.27410311115260699</v>
      </c>
      <c r="E15" s="47">
        <v>7.687052428109455</v>
      </c>
      <c r="F15" s="45">
        <f t="shared" si="0"/>
        <v>7.6870524281094546E-2</v>
      </c>
      <c r="G15" s="45">
        <f t="shared" si="1"/>
        <v>769.0127249080698</v>
      </c>
      <c r="L15" s="49">
        <f t="shared" si="2"/>
        <v>1.1790536737171E-2</v>
      </c>
    </row>
    <row r="16" spans="1:12" x14ac:dyDescent="0.3">
      <c r="A16" s="46">
        <v>15</v>
      </c>
      <c r="B16" s="47" t="s">
        <v>36</v>
      </c>
      <c r="C16" s="47">
        <v>58488</v>
      </c>
      <c r="D16" s="47">
        <v>0.62916650979886535</v>
      </c>
      <c r="E16" s="47">
        <v>39.710609218710033</v>
      </c>
      <c r="F16" s="45">
        <f t="shared" si="0"/>
        <v>0.39710609218710036</v>
      </c>
      <c r="G16" s="45">
        <f t="shared" si="1"/>
        <v>23225.941119839124</v>
      </c>
      <c r="L16" s="49">
        <f t="shared" si="2"/>
        <v>2.7063577703979758E-2</v>
      </c>
    </row>
    <row r="17" spans="1:12" x14ac:dyDescent="0.3">
      <c r="A17" s="46">
        <v>16</v>
      </c>
      <c r="B17" s="47" t="s">
        <v>37</v>
      </c>
      <c r="C17" s="47">
        <v>1295</v>
      </c>
      <c r="D17" s="47">
        <v>0.20171352211684515</v>
      </c>
      <c r="E17" s="47">
        <v>99.999999759377133</v>
      </c>
      <c r="F17" s="45">
        <f t="shared" si="0"/>
        <v>0.99999999759377134</v>
      </c>
      <c r="G17" s="45">
        <f t="shared" si="1"/>
        <v>1294.9999968839338</v>
      </c>
      <c r="L17" s="49">
        <f t="shared" si="2"/>
        <v>8.6767008331353548E-3</v>
      </c>
    </row>
    <row r="18" spans="1:12" x14ac:dyDescent="0.3">
      <c r="A18" s="46">
        <v>17</v>
      </c>
      <c r="B18" s="47" t="s">
        <v>38</v>
      </c>
      <c r="C18" s="47">
        <v>2327</v>
      </c>
      <c r="D18" s="47">
        <v>1.6767912310267121</v>
      </c>
      <c r="E18" s="47">
        <v>92.850667520272793</v>
      </c>
      <c r="F18" s="45">
        <f t="shared" si="0"/>
        <v>0.92850667520272789</v>
      </c>
      <c r="G18" s="45">
        <f t="shared" si="1"/>
        <v>2160.6350331967478</v>
      </c>
      <c r="L18" s="49">
        <f t="shared" si="2"/>
        <v>7.2127122260132001E-2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6A13-E290-4563-B4DF-BABDF5F843F8}">
  <dimension ref="A1:K9"/>
  <sheetViews>
    <sheetView workbookViewId="0">
      <selection activeCell="I14" sqref="I14"/>
    </sheetView>
  </sheetViews>
  <sheetFormatPr defaultRowHeight="14" x14ac:dyDescent="0.3"/>
  <cols>
    <col min="1" max="7" width="8.7265625" style="45"/>
    <col min="8" max="8" width="11.08984375" style="45" bestFit="1" customWidth="1"/>
    <col min="9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1" x14ac:dyDescent="0.3">
      <c r="A2" s="46">
        <v>1</v>
      </c>
      <c r="B2" s="47" t="s">
        <v>25</v>
      </c>
      <c r="C2" s="47">
        <v>5079</v>
      </c>
      <c r="D2" s="47">
        <v>1.4496603142469748</v>
      </c>
      <c r="E2" s="47">
        <v>35.535595314876147</v>
      </c>
      <c r="F2" s="45">
        <f>E2/100</f>
        <v>0.35535595314876145</v>
      </c>
      <c r="G2" s="45">
        <f>F2*C2</f>
        <v>1804.8528860425595</v>
      </c>
      <c r="H2" s="48">
        <f>SUM(G2:G18)</f>
        <v>152000.71460049367</v>
      </c>
      <c r="I2" s="45">
        <f>SUM(D2:D19)</f>
        <v>6.0088224035822471</v>
      </c>
      <c r="K2" s="49">
        <f>D2/$I$2</f>
        <v>0.24125531042201193</v>
      </c>
    </row>
    <row r="3" spans="1:11" x14ac:dyDescent="0.3">
      <c r="A3" s="46">
        <v>2</v>
      </c>
      <c r="B3" s="47" t="s">
        <v>18</v>
      </c>
      <c r="C3" s="47">
        <v>8015</v>
      </c>
      <c r="D3" s="47">
        <v>1.0328102593414625</v>
      </c>
      <c r="E3" s="47">
        <v>47.317798630489413</v>
      </c>
      <c r="F3" s="45">
        <f t="shared" ref="F3:F9" si="0">E3/100</f>
        <v>0.47317798630489416</v>
      </c>
      <c r="G3" s="45">
        <f t="shared" ref="G3:G9" si="1">F3*C3</f>
        <v>3792.5215602337266</v>
      </c>
      <c r="K3" s="49">
        <f t="shared" ref="K3:K9" si="2">D3/$I$2</f>
        <v>0.17188230737619031</v>
      </c>
    </row>
    <row r="4" spans="1:11" x14ac:dyDescent="0.3">
      <c r="A4" s="46">
        <v>3</v>
      </c>
      <c r="B4" s="47" t="s">
        <v>39</v>
      </c>
      <c r="C4" s="47">
        <v>35320</v>
      </c>
      <c r="D4" s="47">
        <v>0.38092780349464606</v>
      </c>
      <c r="E4" s="47">
        <v>22.102627104799723</v>
      </c>
      <c r="F4" s="45">
        <f t="shared" si="0"/>
        <v>0.22102627104799721</v>
      </c>
      <c r="G4" s="45">
        <f t="shared" si="1"/>
        <v>7806.6478934152619</v>
      </c>
      <c r="K4" s="49">
        <f t="shared" si="2"/>
        <v>6.3394751568551996E-2</v>
      </c>
    </row>
    <row r="5" spans="1:11" x14ac:dyDescent="0.3">
      <c r="A5" s="46">
        <v>4</v>
      </c>
      <c r="B5" s="47" t="s">
        <v>30</v>
      </c>
      <c r="C5" s="47">
        <v>33628</v>
      </c>
      <c r="D5" s="47">
        <v>2.0632197569713827E-4</v>
      </c>
      <c r="E5" s="47">
        <v>1.5877823971543793E-2</v>
      </c>
      <c r="F5" s="45">
        <f t="shared" si="0"/>
        <v>1.5877823971543792E-4</v>
      </c>
      <c r="G5" s="45">
        <f t="shared" si="1"/>
        <v>5.3393946451507466</v>
      </c>
      <c r="K5" s="49">
        <f t="shared" si="2"/>
        <v>3.4336507528353048E-5</v>
      </c>
    </row>
    <row r="6" spans="1:11" x14ac:dyDescent="0.3">
      <c r="A6" s="46">
        <v>5</v>
      </c>
      <c r="B6" s="47" t="s">
        <v>34</v>
      </c>
      <c r="C6" s="47">
        <v>61724</v>
      </c>
      <c r="D6" s="47">
        <v>1.2327094221983774</v>
      </c>
      <c r="E6" s="47">
        <v>88.745668115127856</v>
      </c>
      <c r="F6" s="45">
        <f t="shared" si="0"/>
        <v>0.88745668115127851</v>
      </c>
      <c r="G6" s="45">
        <f t="shared" si="1"/>
        <v>54777.376187381517</v>
      </c>
      <c r="K6" s="49">
        <f t="shared" si="2"/>
        <v>0.20514991780477315</v>
      </c>
    </row>
    <row r="7" spans="1:11" x14ac:dyDescent="0.3">
      <c r="A7" s="46">
        <v>6</v>
      </c>
      <c r="B7" s="47" t="s">
        <v>36</v>
      </c>
      <c r="C7" s="47">
        <v>58488</v>
      </c>
      <c r="D7" s="47">
        <v>0.67337610480542331</v>
      </c>
      <c r="E7" s="47">
        <v>42.500951558425626</v>
      </c>
      <c r="F7" s="45">
        <f t="shared" si="0"/>
        <v>0.42500951558425626</v>
      </c>
      <c r="G7" s="45">
        <f t="shared" si="1"/>
        <v>24857.95654749198</v>
      </c>
      <c r="K7" s="49">
        <f t="shared" si="2"/>
        <v>0.11206457098881477</v>
      </c>
    </row>
    <row r="8" spans="1:11" x14ac:dyDescent="0.3">
      <c r="A8" s="46">
        <v>7</v>
      </c>
      <c r="B8" s="47" t="s">
        <v>40</v>
      </c>
      <c r="C8" s="47">
        <v>80843</v>
      </c>
      <c r="D8" s="47">
        <v>1.1100223032463814</v>
      </c>
      <c r="E8" s="47">
        <v>72.720773801664677</v>
      </c>
      <c r="F8" s="45">
        <f t="shared" si="0"/>
        <v>0.72720773801664673</v>
      </c>
      <c r="G8" s="45">
        <f t="shared" si="1"/>
        <v>58789.655164479773</v>
      </c>
      <c r="K8" s="49">
        <f t="shared" si="2"/>
        <v>0.18473208703665886</v>
      </c>
    </row>
    <row r="9" spans="1:11" x14ac:dyDescent="0.3">
      <c r="A9" s="46">
        <v>8</v>
      </c>
      <c r="B9" s="47" t="s">
        <v>38</v>
      </c>
      <c r="C9" s="47">
        <v>2327</v>
      </c>
      <c r="D9" s="47">
        <v>0.12910987427328396</v>
      </c>
      <c r="E9" s="47">
        <v>7.1493324797462137</v>
      </c>
      <c r="F9" s="45">
        <f t="shared" si="0"/>
        <v>7.1493324797462135E-2</v>
      </c>
      <c r="G9" s="45">
        <f t="shared" si="1"/>
        <v>166.36496680369439</v>
      </c>
      <c r="K9" s="49">
        <f t="shared" si="2"/>
        <v>2.1486718295470546E-2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AB014-A88D-41BB-AC3C-3E254DF3A35C}">
  <dimension ref="A1:K17"/>
  <sheetViews>
    <sheetView workbookViewId="0">
      <selection activeCell="B20" sqref="B20:D36"/>
    </sheetView>
  </sheetViews>
  <sheetFormatPr defaultRowHeight="14" x14ac:dyDescent="0.3"/>
  <cols>
    <col min="1" max="7" width="8.7265625" style="45"/>
    <col min="8" max="8" width="11.08984375" style="45" bestFit="1" customWidth="1"/>
    <col min="9" max="10" width="8.7265625" style="45"/>
    <col min="11" max="11" width="11.81640625" style="45" bestFit="1" customWidth="1"/>
    <col min="12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1" x14ac:dyDescent="0.3">
      <c r="A2" s="46">
        <v>1</v>
      </c>
      <c r="B2" s="47" t="s">
        <v>41</v>
      </c>
      <c r="C2" s="47">
        <v>26335</v>
      </c>
      <c r="D2" s="47">
        <v>0.77369765990125072</v>
      </c>
      <c r="E2" s="47">
        <v>99.99999999994445</v>
      </c>
      <c r="F2" s="45">
        <f>E2/100</f>
        <v>0.99999999999944444</v>
      </c>
      <c r="G2" s="45">
        <f>F2*C2</f>
        <v>26334.999999985368</v>
      </c>
      <c r="H2" s="48">
        <f>SUM(G2:G18)</f>
        <v>253611.24633172236</v>
      </c>
      <c r="I2" s="45">
        <f>SUM(D2:D17)</f>
        <v>14.297808442401038</v>
      </c>
      <c r="K2" s="49">
        <f>D2/$I$2</f>
        <v>5.4113024595210148E-2</v>
      </c>
    </row>
    <row r="3" spans="1:11" x14ac:dyDescent="0.3">
      <c r="A3" s="46">
        <v>2</v>
      </c>
      <c r="B3" s="47" t="s">
        <v>7</v>
      </c>
      <c r="C3" s="47">
        <v>43374</v>
      </c>
      <c r="D3" s="47">
        <v>2.3512383138223956</v>
      </c>
      <c r="E3" s="47">
        <v>85.358812784875411</v>
      </c>
      <c r="F3" s="45">
        <f t="shared" ref="F3:F17" si="0">E3/100</f>
        <v>0.85358812784875415</v>
      </c>
      <c r="G3" s="45">
        <f>F3*C3</f>
        <v>37023.531457311859</v>
      </c>
      <c r="K3" s="49">
        <f t="shared" ref="K3:K17" si="1">D3/$I$2</f>
        <v>0.16444746223132017</v>
      </c>
    </row>
    <row r="4" spans="1:11" x14ac:dyDescent="0.3">
      <c r="A4" s="46">
        <v>3</v>
      </c>
      <c r="B4" s="47" t="s">
        <v>11</v>
      </c>
      <c r="C4" s="47">
        <v>56609</v>
      </c>
      <c r="D4" s="47">
        <v>4.9610061286705579E-4</v>
      </c>
      <c r="E4" s="47">
        <v>7.8174869230349386E-3</v>
      </c>
      <c r="F4" s="45">
        <f t="shared" si="0"/>
        <v>7.8174869230349388E-5</v>
      </c>
      <c r="G4" s="45">
        <f>F4*C4</f>
        <v>4.4254011722608482</v>
      </c>
      <c r="K4" s="49">
        <f>D4/$I$2</f>
        <v>3.4697668168209519E-5</v>
      </c>
    </row>
    <row r="5" spans="1:11" x14ac:dyDescent="0.3">
      <c r="A5" s="46">
        <v>4</v>
      </c>
      <c r="B5" s="47" t="s">
        <v>8</v>
      </c>
      <c r="C5" s="47">
        <v>61562</v>
      </c>
      <c r="D5" s="47">
        <v>2.0430226741199484</v>
      </c>
      <c r="E5" s="47">
        <v>56.497293183246498</v>
      </c>
      <c r="F5" s="45">
        <f t="shared" si="0"/>
        <v>0.564972931832465</v>
      </c>
      <c r="G5" s="45">
        <f t="shared" ref="G5:G17" si="2">F5*C5</f>
        <v>34780.863629470208</v>
      </c>
      <c r="K5" s="49">
        <f t="shared" si="1"/>
        <v>0.14289061728238278</v>
      </c>
    </row>
    <row r="6" spans="1:11" x14ac:dyDescent="0.3">
      <c r="A6" s="46">
        <v>5</v>
      </c>
      <c r="B6" s="47" t="s">
        <v>42</v>
      </c>
      <c r="C6" s="47">
        <v>31141</v>
      </c>
      <c r="D6" s="47">
        <v>2.305105317006555</v>
      </c>
      <c r="E6" s="47">
        <v>83.612477362657629</v>
      </c>
      <c r="F6" s="45">
        <f t="shared" si="0"/>
        <v>0.83612477362657633</v>
      </c>
      <c r="G6" s="45">
        <f t="shared" si="2"/>
        <v>26037.761575505214</v>
      </c>
      <c r="K6" s="49">
        <f t="shared" si="1"/>
        <v>0.16122088404616067</v>
      </c>
    </row>
    <row r="7" spans="1:11" x14ac:dyDescent="0.3">
      <c r="A7" s="46">
        <v>6</v>
      </c>
      <c r="B7" s="47" t="s">
        <v>43</v>
      </c>
      <c r="C7" s="47">
        <v>7623</v>
      </c>
      <c r="D7" s="47">
        <v>0.20735321151318209</v>
      </c>
      <c r="E7" s="47">
        <v>8.5453320509746149</v>
      </c>
      <c r="F7" s="45">
        <f t="shared" si="0"/>
        <v>8.5453320509746147E-2</v>
      </c>
      <c r="G7" s="45">
        <f t="shared" si="2"/>
        <v>651.41066224579492</v>
      </c>
      <c r="K7" s="49">
        <f t="shared" si="1"/>
        <v>1.4502447165137789E-2</v>
      </c>
    </row>
    <row r="8" spans="1:11" x14ac:dyDescent="0.3">
      <c r="A8" s="46">
        <v>7</v>
      </c>
      <c r="B8" s="47" t="s">
        <v>44</v>
      </c>
      <c r="C8" s="47">
        <v>30408</v>
      </c>
      <c r="D8" s="47">
        <v>0.25632571251607328</v>
      </c>
      <c r="E8" s="47">
        <v>12.028024374139484</v>
      </c>
      <c r="F8" s="45">
        <f t="shared" si="0"/>
        <v>0.12028024374139484</v>
      </c>
      <c r="G8" s="45">
        <f t="shared" si="2"/>
        <v>3657.4816516883343</v>
      </c>
      <c r="K8" s="49">
        <f t="shared" si="1"/>
        <v>1.7927622512826754E-2</v>
      </c>
    </row>
    <row r="9" spans="1:11" x14ac:dyDescent="0.3">
      <c r="A9" s="46">
        <v>8</v>
      </c>
      <c r="B9" s="47" t="s">
        <v>45</v>
      </c>
      <c r="C9" s="47">
        <v>35183</v>
      </c>
      <c r="D9" s="47">
        <v>0.38498015229621563</v>
      </c>
      <c r="E9" s="47">
        <v>22.927021666233802</v>
      </c>
      <c r="F9" s="45">
        <f t="shared" si="0"/>
        <v>0.22927021666233802</v>
      </c>
      <c r="G9" s="45">
        <f t="shared" si="2"/>
        <v>8066.4140328310386</v>
      </c>
      <c r="K9" s="49">
        <f t="shared" si="1"/>
        <v>2.6925815508517591E-2</v>
      </c>
    </row>
    <row r="10" spans="1:11" x14ac:dyDescent="0.3">
      <c r="A10" s="46">
        <v>9</v>
      </c>
      <c r="B10" s="47" t="s">
        <v>46</v>
      </c>
      <c r="C10" s="47">
        <v>14839</v>
      </c>
      <c r="D10" s="47">
        <v>0.83015427871448155</v>
      </c>
      <c r="E10" s="47">
        <v>99.999999991557956</v>
      </c>
      <c r="F10" s="45">
        <f t="shared" si="0"/>
        <v>0.99999999991557953</v>
      </c>
      <c r="G10" s="45">
        <f t="shared" si="2"/>
        <v>14838.999998747284</v>
      </c>
      <c r="K10" s="49">
        <f t="shared" si="1"/>
        <v>5.8061645045726556E-2</v>
      </c>
    </row>
    <row r="11" spans="1:11" x14ac:dyDescent="0.3">
      <c r="A11" s="46">
        <v>10</v>
      </c>
      <c r="B11" s="47" t="s">
        <v>47</v>
      </c>
      <c r="C11" s="47">
        <v>29497</v>
      </c>
      <c r="D11" s="47">
        <v>0.22604366050375971</v>
      </c>
      <c r="E11" s="47">
        <v>15.312275483073897</v>
      </c>
      <c r="F11" s="45">
        <f t="shared" si="0"/>
        <v>0.15312275483073898</v>
      </c>
      <c r="G11" s="45">
        <f t="shared" si="2"/>
        <v>4516.6618992423073</v>
      </c>
      <c r="K11" s="49">
        <f t="shared" si="1"/>
        <v>1.5809671909816136E-2</v>
      </c>
    </row>
    <row r="12" spans="1:11" x14ac:dyDescent="0.3">
      <c r="A12" s="46">
        <v>11</v>
      </c>
      <c r="B12" s="47" t="s">
        <v>48</v>
      </c>
      <c r="C12" s="47">
        <v>18754</v>
      </c>
      <c r="D12" s="47">
        <v>0.23683049713788853</v>
      </c>
      <c r="E12" s="47">
        <v>14.861026532814389</v>
      </c>
      <c r="F12" s="45">
        <f t="shared" si="0"/>
        <v>0.14861026532814389</v>
      </c>
      <c r="G12" s="45">
        <f t="shared" si="2"/>
        <v>2787.0369159640104</v>
      </c>
      <c r="K12" s="49">
        <f t="shared" si="1"/>
        <v>1.6564111772231681E-2</v>
      </c>
    </row>
    <row r="13" spans="1:11" x14ac:dyDescent="0.3">
      <c r="A13" s="46">
        <v>12</v>
      </c>
      <c r="B13" s="47" t="s">
        <v>14</v>
      </c>
      <c r="C13" s="47">
        <v>46912</v>
      </c>
      <c r="D13" s="47">
        <v>0.24110787346863174</v>
      </c>
      <c r="E13" s="47">
        <v>19.764045820492349</v>
      </c>
      <c r="F13" s="45">
        <f t="shared" si="0"/>
        <v>0.19764045820492349</v>
      </c>
      <c r="G13" s="45">
        <f t="shared" si="2"/>
        <v>9271.70917530937</v>
      </c>
      <c r="K13" s="49">
        <f t="shared" si="1"/>
        <v>1.686327484662694E-2</v>
      </c>
    </row>
    <row r="14" spans="1:11" x14ac:dyDescent="0.3">
      <c r="A14" s="46">
        <v>13</v>
      </c>
      <c r="B14" s="47" t="s">
        <v>49</v>
      </c>
      <c r="C14" s="47">
        <v>27668</v>
      </c>
      <c r="D14" s="47">
        <v>0.39981007562917781</v>
      </c>
      <c r="E14" s="47">
        <v>100.00000000000372</v>
      </c>
      <c r="F14" s="45">
        <f t="shared" si="0"/>
        <v>1.0000000000000373</v>
      </c>
      <c r="G14" s="45">
        <f t="shared" si="2"/>
        <v>27668.000000001033</v>
      </c>
      <c r="K14" s="49">
        <f t="shared" si="1"/>
        <v>2.7963032043674344E-2</v>
      </c>
    </row>
    <row r="15" spans="1:11" x14ac:dyDescent="0.3">
      <c r="A15" s="46">
        <v>14</v>
      </c>
      <c r="B15" s="47" t="s">
        <v>15</v>
      </c>
      <c r="C15" s="47">
        <v>41079</v>
      </c>
      <c r="D15" s="47">
        <v>0.99750874276793089</v>
      </c>
      <c r="E15" s="47">
        <v>24.256691184714828</v>
      </c>
      <c r="F15" s="45">
        <f t="shared" si="0"/>
        <v>0.24256691184714829</v>
      </c>
      <c r="G15" s="45">
        <f t="shared" si="2"/>
        <v>9964.4061717690056</v>
      </c>
      <c r="K15" s="49">
        <f t="shared" si="1"/>
        <v>6.9766548264121153E-2</v>
      </c>
    </row>
    <row r="16" spans="1:11" x14ac:dyDescent="0.3">
      <c r="A16" s="46">
        <v>15</v>
      </c>
      <c r="B16" s="47" t="s">
        <v>17</v>
      </c>
      <c r="C16" s="47">
        <v>43642</v>
      </c>
      <c r="D16" s="47">
        <v>2.0102644606409101</v>
      </c>
      <c r="E16" s="47">
        <v>85.362926405132839</v>
      </c>
      <c r="F16" s="45">
        <f t="shared" si="0"/>
        <v>0.85362926405132844</v>
      </c>
      <c r="G16" s="45">
        <f t="shared" si="2"/>
        <v>37254.088341728078</v>
      </c>
      <c r="K16" s="49">
        <f t="shared" si="1"/>
        <v>0.1405994819932925</v>
      </c>
    </row>
    <row r="17" spans="1:11" x14ac:dyDescent="0.3">
      <c r="A17" s="46">
        <v>16</v>
      </c>
      <c r="B17" s="47" t="s">
        <v>50</v>
      </c>
      <c r="C17" s="47">
        <v>13231</v>
      </c>
      <c r="D17" s="47">
        <v>1.0338697117497695</v>
      </c>
      <c r="E17" s="47">
        <v>81.27469895511426</v>
      </c>
      <c r="F17" s="45">
        <f t="shared" si="0"/>
        <v>0.81274698955114255</v>
      </c>
      <c r="G17" s="45">
        <f t="shared" si="2"/>
        <v>10753.455418751168</v>
      </c>
      <c r="K17" s="49">
        <f t="shared" si="1"/>
        <v>7.230966311478651E-2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F032-BD85-4E11-BDF0-6E4A5179584D}">
  <dimension ref="A1:K8"/>
  <sheetViews>
    <sheetView workbookViewId="0">
      <selection activeCell="B11" sqref="B11:C17"/>
    </sheetView>
  </sheetViews>
  <sheetFormatPr defaultRowHeight="14" x14ac:dyDescent="0.3"/>
  <cols>
    <col min="1" max="7" width="8.7265625" style="45"/>
    <col min="8" max="8" width="10.08984375" style="45" bestFit="1" customWidth="1"/>
    <col min="9" max="16384" width="8.7265625" style="45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5" t="s">
        <v>138</v>
      </c>
      <c r="I1" s="45" t="s">
        <v>139</v>
      </c>
    </row>
    <row r="2" spans="1:11" x14ac:dyDescent="0.3">
      <c r="A2" s="46">
        <v>1</v>
      </c>
      <c r="B2" s="47" t="s">
        <v>51</v>
      </c>
      <c r="C2" s="47">
        <v>6610</v>
      </c>
      <c r="D2" s="47">
        <v>0.56698807610167634</v>
      </c>
      <c r="E2" s="47">
        <v>63.009867861059675</v>
      </c>
      <c r="F2" s="45">
        <f>E2/100</f>
        <v>0.63009867861059676</v>
      </c>
      <c r="G2" s="45">
        <f>F2*C2</f>
        <v>4164.9522656160443</v>
      </c>
      <c r="H2" s="48">
        <f>SUM(G2:G17)</f>
        <v>48488.776714042084</v>
      </c>
      <c r="I2" s="45">
        <f>SUM(D2:D8)</f>
        <v>3.2073649973382676</v>
      </c>
      <c r="K2" s="49">
        <f>D2/$I$2</f>
        <v>0.17677691082000618</v>
      </c>
    </row>
    <row r="3" spans="1:11" x14ac:dyDescent="0.3">
      <c r="A3" s="46">
        <v>2</v>
      </c>
      <c r="B3" s="47" t="s">
        <v>52</v>
      </c>
      <c r="C3" s="47">
        <v>36510</v>
      </c>
      <c r="D3" s="47">
        <v>0.12818174904410209</v>
      </c>
      <c r="E3" s="47">
        <v>6.2606605337439145</v>
      </c>
      <c r="F3" s="45">
        <f t="shared" ref="F3:F8" si="0">E3/100</f>
        <v>6.2606605337439142E-2</v>
      </c>
      <c r="G3" s="45">
        <f t="shared" ref="G3:G8" si="1">F3*C3</f>
        <v>2285.7671608699029</v>
      </c>
      <c r="K3" s="49">
        <f t="shared" ref="K3:K8" si="2">D3/$I$2</f>
        <v>3.9964815089794187E-2</v>
      </c>
    </row>
    <row r="4" spans="1:11" x14ac:dyDescent="0.3">
      <c r="A4" s="46">
        <v>3</v>
      </c>
      <c r="B4" s="47" t="s">
        <v>53</v>
      </c>
      <c r="C4" s="47">
        <v>38999</v>
      </c>
      <c r="D4" s="47">
        <v>0.41858035581802661</v>
      </c>
      <c r="E4" s="47">
        <v>38.195579579164701</v>
      </c>
      <c r="F4" s="45">
        <f t="shared" si="0"/>
        <v>0.38195579579164701</v>
      </c>
      <c r="G4" s="45">
        <f t="shared" si="1"/>
        <v>14895.894080078442</v>
      </c>
      <c r="K4" s="49">
        <f t="shared" si="2"/>
        <v>0.13050599360079027</v>
      </c>
    </row>
    <row r="5" spans="1:11" x14ac:dyDescent="0.3">
      <c r="A5" s="46">
        <v>4</v>
      </c>
      <c r="B5" s="47" t="s">
        <v>54</v>
      </c>
      <c r="C5" s="47">
        <v>27555</v>
      </c>
      <c r="D5" s="47">
        <v>1.0487301253207979</v>
      </c>
      <c r="E5" s="47">
        <v>80.40892274153984</v>
      </c>
      <c r="F5" s="45">
        <f t="shared" si="0"/>
        <v>0.80408922741539834</v>
      </c>
      <c r="G5" s="45">
        <f t="shared" si="1"/>
        <v>22156.678661431302</v>
      </c>
      <c r="K5" s="49">
        <f t="shared" si="2"/>
        <v>0.32697560963317845</v>
      </c>
    </row>
    <row r="6" spans="1:11" x14ac:dyDescent="0.3">
      <c r="A6" s="46">
        <v>5</v>
      </c>
      <c r="B6" s="47" t="s">
        <v>20</v>
      </c>
      <c r="C6" s="47">
        <v>3670</v>
      </c>
      <c r="D6" s="47">
        <v>0.81137041775403462</v>
      </c>
      <c r="E6" s="47">
        <v>37.772568307325429</v>
      </c>
      <c r="F6" s="45">
        <f t="shared" si="0"/>
        <v>0.37772568307325427</v>
      </c>
      <c r="G6" s="45">
        <f t="shared" si="1"/>
        <v>1386.2532568788431</v>
      </c>
      <c r="K6" s="49">
        <f t="shared" si="2"/>
        <v>0.25297102712892849</v>
      </c>
    </row>
    <row r="7" spans="1:11" x14ac:dyDescent="0.3">
      <c r="A7" s="46">
        <v>6</v>
      </c>
      <c r="B7" s="47" t="s">
        <v>55</v>
      </c>
      <c r="C7" s="47">
        <v>6456</v>
      </c>
      <c r="D7" s="47">
        <v>0.22917724101793369</v>
      </c>
      <c r="E7" s="47">
        <v>50.061663489748234</v>
      </c>
      <c r="F7" s="45">
        <f t="shared" si="0"/>
        <v>0.50061663489748232</v>
      </c>
      <c r="G7" s="45">
        <f t="shared" si="1"/>
        <v>3231.980994898146</v>
      </c>
      <c r="K7" s="49">
        <f t="shared" si="2"/>
        <v>7.1453433334878816E-2</v>
      </c>
    </row>
    <row r="8" spans="1:11" x14ac:dyDescent="0.3">
      <c r="A8" s="46">
        <v>7</v>
      </c>
      <c r="B8" s="47" t="s">
        <v>56</v>
      </c>
      <c r="C8" s="47">
        <v>28140</v>
      </c>
      <c r="D8" s="47">
        <v>4.3370322816963123E-3</v>
      </c>
      <c r="E8" s="47">
        <v>1.3050827799196654</v>
      </c>
      <c r="F8" s="45">
        <f t="shared" si="0"/>
        <v>1.3050827799196654E-2</v>
      </c>
      <c r="G8" s="45">
        <f t="shared" si="1"/>
        <v>367.25029426939386</v>
      </c>
      <c r="K8" s="49">
        <f t="shared" si="2"/>
        <v>1.3522103924235422E-3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Results-1</vt:lpstr>
      <vt:lpstr>Results-2</vt:lpstr>
      <vt:lpstr>Results-3</vt:lpstr>
      <vt:lpstr>Catchment1</vt:lpstr>
      <vt:lpstr>Catchment2</vt:lpstr>
      <vt:lpstr>Catchment3</vt:lpstr>
      <vt:lpstr>Catchment4</vt:lpstr>
      <vt:lpstr>Catchment5</vt:lpstr>
      <vt:lpstr>Catchment6</vt:lpstr>
      <vt:lpstr>Catchment7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VanTassell</dc:creator>
  <cp:lastModifiedBy>VanTassell, Jamie</cp:lastModifiedBy>
  <dcterms:created xsi:type="dcterms:W3CDTF">2021-03-28T17:37:17Z</dcterms:created>
  <dcterms:modified xsi:type="dcterms:W3CDTF">2022-06-14T16:05:08Z</dcterms:modified>
</cp:coreProperties>
</file>