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doran\Box\RIPE - OBJ6\RP006 - Mesophyll Conductance\Cell Wall Composition SOP Dev\"/>
    </mc:Choice>
  </mc:AlternateContent>
  <xr:revisionPtr revIDLastSave="0" documentId="13_ncr:1_{3C787FC3-D1F0-498D-9861-56CA8B3E1F5D}" xr6:coauthVersionLast="47" xr6:coauthVersionMax="47" xr10:uidLastSave="{00000000-0000-0000-0000-000000000000}"/>
  <bookViews>
    <workbookView xWindow="-120" yWindow="-120" windowWidth="29040" windowHeight="15840" activeTab="3" xr2:uid="{52668084-1C26-49E6-AB14-81F7E4188739}"/>
  </bookViews>
  <sheets>
    <sheet name="Total Sugar Calcs" sheetId="1" r:id="rId1"/>
    <sheet name="Hemicellulose Calcs" sheetId="2" r:id="rId2"/>
    <sheet name="Cellulose Calcs" sheetId="3" r:id="rId3"/>
    <sheet name="Pectin Calc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3" l="1"/>
  <c r="K3" i="4"/>
  <c r="M3" i="4" s="1"/>
  <c r="N3" i="4" s="1"/>
  <c r="G3" i="4" l="1" a="1"/>
  <c r="G3" i="4" s="1"/>
  <c r="G3" i="3" a="1"/>
  <c r="G3" i="3" s="1"/>
  <c r="I3" i="3" l="1"/>
  <c r="M3" i="3" s="1"/>
  <c r="G3" i="2" a="1"/>
  <c r="G3" i="2" s="1"/>
  <c r="I3" i="2" s="1"/>
  <c r="J3" i="2" s="1"/>
  <c r="L3" i="2" s="1"/>
  <c r="F3" i="1" l="1" a="1"/>
  <c r="F3" i="1" s="1"/>
  <c r="H3" i="1" s="1"/>
  <c r="I3" i="1" s="1"/>
  <c r="K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<sst xmlns="http://schemas.openxmlformats.org/spreadsheetml/2006/main" count="72" uniqueCount="41">
  <si>
    <t>Calculations for Total Sugar from Sulfuric  Phenol Assay</t>
  </si>
  <si>
    <t>Plate</t>
  </si>
  <si>
    <t>Plate ID</t>
  </si>
  <si>
    <t>Event</t>
  </si>
  <si>
    <t>Plant</t>
  </si>
  <si>
    <t>ABS Normalized to Zero</t>
  </si>
  <si>
    <t>ug Sugar as Glucose in well</t>
  </si>
  <si>
    <t>ul sample per well</t>
  </si>
  <si>
    <t>ug Glucose per ul sample</t>
  </si>
  <si>
    <t>ug Glucose/mL sample</t>
  </si>
  <si>
    <t xml:space="preserve">mg sample/mL </t>
  </si>
  <si>
    <t>ug Glucose/mg sample</t>
  </si>
  <si>
    <t xml:space="preserve">8_2 </t>
  </si>
  <si>
    <t>Avg Zeroed ABS from plate</t>
  </si>
  <si>
    <t>ul used for sample in well</t>
  </si>
  <si>
    <t>(mg of dried, ground leaf tissue)/(mLs 80% ethanol used to extract sugars)</t>
  </si>
  <si>
    <t>AIR Rep</t>
  </si>
  <si>
    <t>ug glucose/well</t>
  </si>
  <si>
    <t>ug glucose/ul sample</t>
  </si>
  <si>
    <t>ug Glucose per AIR extract (375 ul TFA used)</t>
  </si>
  <si>
    <t>mg AIR</t>
  </si>
  <si>
    <t>ug glucose/mg AIR</t>
  </si>
  <si>
    <t>8_2_1</t>
  </si>
  <si>
    <t>Initial weight of AIR before TFA digest</t>
  </si>
  <si>
    <t>Calculations for Trifluoroacetic Acid Soluble Hemicellulose from Sulfuric  Phenol Assay</t>
  </si>
  <si>
    <t>ul sample/well</t>
  </si>
  <si>
    <t>AIR wt (mg)</t>
  </si>
  <si>
    <t>ug Glucose per mg AIR</t>
  </si>
  <si>
    <t>Calculations for Cellulose and Bound Glycans from Sulfuric  Phenol Assay</t>
  </si>
  <si>
    <t>nmol galacA per AIR extract (375 ul TFA used)</t>
  </si>
  <si>
    <t>nmol GalacA per mg AIR</t>
  </si>
  <si>
    <t>ug GalacA per mg AIR</t>
  </si>
  <si>
    <t>nmol D-GalacA per well</t>
  </si>
  <si>
    <t>=G3/H3</t>
  </si>
  <si>
    <t>ul TFA used to digest AIR, following protocol  it is 375 ul</t>
  </si>
  <si>
    <t xml:space="preserve">nmol galacA/ul sample extract </t>
  </si>
  <si>
    <t>Volume TFA used to digest AIR (ul)</t>
  </si>
  <si>
    <t xml:space="preserve">ug Glucose per AIR extract </t>
  </si>
  <si>
    <t>Volume water and sulfuric acid used to digest cellulose (ul)</t>
  </si>
  <si>
    <t>ul water and sulfuric used to digest cellulose, following protocol  it is 1000 ul H2SO4+water used</t>
  </si>
  <si>
    <t>Calculations for Pectin from Uronic Acid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</si>
</sst>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\-dd"/>
    <numFmt numFmtId="165" formatCode="m\-d\-yy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0" xfId="0" applyNumberFormat="1" applyAlignment="1">
      <alignment wrapText="1"/>
    </xf>
    <xf numFmtId="0" fontId="0" fillId="0" borderId="0" xfId="0" applyFill="1" applyAlignment="1"/>
    <xf numFmtId="0" fontId="0" fillId="0" borderId="0" xfId="0" applyAlignment="1">
      <alignment wrapText="1"/>
    </xf>
    <xf numFmtId="49" fontId="0" fillId="0" borderId="0" xfId="0" applyNumberFormat="1" applyAlignment="1"/>
    <xf numFmtId="0" fontId="0" fillId="0" borderId="0" xfId="0" applyNumberFormat="1" applyFill="1" applyAlignment="1"/>
    <xf numFmtId="2" fontId="0" fillId="0" borderId="0" xfId="0" applyNumberFormat="1" applyFill="1" applyAlignment="1"/>
    <xf numFmtId="2" fontId="0" fillId="0" borderId="0" xfId="0" quotePrefix="1" applyNumberFormat="1" applyAlignment="1">
      <alignment horizontal="left"/>
    </xf>
    <xf numFmtId="165" fontId="3" fillId="0" borderId="0" xfId="0" applyNumberFormat="1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2" fontId="0" fillId="0" borderId="0" xfId="0" applyNumberFormat="1" applyAlignment="1">
      <alignment wrapText="1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D7C86-6148-483F-89B8-83E2339B1974}">
  <dimension ref="A1:K3"/>
  <sheetViews>
    <sheetView showFormulas="1" workbookViewId="0">
      <selection sqref="A1:K1"/>
    </sheetView>
  </sheetViews>
  <sheetFormatPr defaultRowHeight="15"/>
  <cols>
    <col min="1" max="1" width="2.85546875" bestFit="1" customWidth="1"/>
    <col min="2" max="2" width="4" bestFit="1" customWidth="1"/>
    <col min="3" max="3" width="3.140625" bestFit="1" customWidth="1"/>
    <col min="4" max="4" width="2.85546875" bestFit="1" customWidth="1"/>
    <col min="5" max="5" width="9.5703125" customWidth="1"/>
    <col min="6" max="6" width="26.5703125" bestFit="1" customWidth="1"/>
    <col min="7" max="7" width="13.5703125" customWidth="1"/>
    <col min="10" max="10" width="34.140625" bestFit="1" customWidth="1"/>
  </cols>
  <sheetData>
    <row r="1" spans="1:11" ht="15.75" thickBo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60.75" thickTop="1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6" t="s">
        <v>10</v>
      </c>
      <c r="K2" s="4" t="s">
        <v>11</v>
      </c>
    </row>
    <row r="3" spans="1:11" s="7" customFormat="1" ht="60">
      <c r="A3" s="7">
        <v>1</v>
      </c>
      <c r="B3" s="8" t="s">
        <v>12</v>
      </c>
      <c r="C3" s="7">
        <v>8</v>
      </c>
      <c r="D3" s="7">
        <v>2</v>
      </c>
      <c r="E3" s="9" t="s">
        <v>13</v>
      </c>
      <c r="F3" s="10" t="e" cm="1">
        <f t="array" ref="F3">(slope of standard curve*E3)-intercept of standard curve</f>
        <v>#NAME?</v>
      </c>
      <c r="G3" s="9" t="s">
        <v>14</v>
      </c>
      <c r="H3" s="10" t="e">
        <f t="shared" ref="H3" si="0">F3/G3</f>
        <v>#NAME?</v>
      </c>
      <c r="I3" s="11" t="e">
        <f t="shared" ref="I3" si="1">H3*1000</f>
        <v>#NAME?</v>
      </c>
      <c r="J3" s="7" t="s">
        <v>15</v>
      </c>
      <c r="K3" s="10" t="e">
        <f t="shared" ref="K3" si="2">I3/J3</f>
        <v>#NAME?</v>
      </c>
    </row>
  </sheetData>
  <mergeCells count="1">
    <mergeCell ref="A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AAA8-C57E-48F6-9822-73B7F8174F91}">
  <dimension ref="A1:L4"/>
  <sheetViews>
    <sheetView showFormulas="1" workbookViewId="0">
      <selection activeCell="I3" sqref="I3"/>
    </sheetView>
  </sheetViews>
  <sheetFormatPr defaultRowHeight="15"/>
  <cols>
    <col min="1" max="1" width="2.85546875" style="7" bestFit="1" customWidth="1"/>
    <col min="2" max="2" width="4" style="7" bestFit="1" customWidth="1"/>
    <col min="3" max="3" width="3.140625" style="7" bestFit="1" customWidth="1"/>
    <col min="4" max="4" width="2.85546875" style="7" bestFit="1" customWidth="1"/>
    <col min="5" max="5" width="4" style="7" bestFit="1" customWidth="1"/>
    <col min="6" max="6" width="12.5703125" style="7" bestFit="1" customWidth="1"/>
    <col min="7" max="7" width="26.5703125" style="7" bestFit="1" customWidth="1"/>
    <col min="8" max="8" width="12.140625" style="7" bestFit="1" customWidth="1"/>
    <col min="9" max="10" width="9.140625" style="7"/>
    <col min="11" max="11" width="17.7109375" style="7" bestFit="1" customWidth="1"/>
    <col min="12" max="12" width="8.85546875" style="7" bestFit="1" customWidth="1"/>
  </cols>
  <sheetData>
    <row r="1" spans="1:12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90">
      <c r="A2" s="1" t="s">
        <v>1</v>
      </c>
      <c r="B2" s="2" t="s">
        <v>2</v>
      </c>
      <c r="C2" s="2" t="s">
        <v>3</v>
      </c>
      <c r="D2" s="2" t="s">
        <v>4</v>
      </c>
      <c r="E2" s="1" t="s">
        <v>16</v>
      </c>
      <c r="F2" s="3" t="s">
        <v>5</v>
      </c>
      <c r="G2" s="12" t="s">
        <v>17</v>
      </c>
      <c r="H2" s="3" t="s">
        <v>7</v>
      </c>
      <c r="I2" s="3" t="s">
        <v>18</v>
      </c>
      <c r="J2" s="4" t="s">
        <v>19</v>
      </c>
      <c r="K2" s="12" t="s">
        <v>20</v>
      </c>
      <c r="L2" s="3" t="s">
        <v>21</v>
      </c>
    </row>
    <row r="3" spans="1:12" ht="45">
      <c r="A3" s="7">
        <v>1</v>
      </c>
      <c r="B3" s="9" t="s">
        <v>22</v>
      </c>
      <c r="C3" s="9">
        <v>8</v>
      </c>
      <c r="D3" s="7">
        <v>2</v>
      </c>
      <c r="E3" s="7">
        <v>1</v>
      </c>
      <c r="F3" s="9" t="s">
        <v>13</v>
      </c>
      <c r="G3" s="10" t="e" cm="1">
        <f t="array" ref="G3">(slope of standard curve*F3)-intercept of standard curve</f>
        <v>#NAME?</v>
      </c>
      <c r="H3" s="9" t="s">
        <v>14</v>
      </c>
      <c r="I3" s="10" t="e">
        <f t="shared" ref="I3" si="0">G3/H3</f>
        <v>#NAME?</v>
      </c>
      <c r="J3" s="10" t="e">
        <f t="shared" ref="J3" si="1">I3*375</f>
        <v>#NAME?</v>
      </c>
      <c r="K3" s="10" t="s">
        <v>23</v>
      </c>
      <c r="L3" s="10" t="e">
        <f t="shared" ref="L3" si="2">J3/K3</f>
        <v>#NAME?</v>
      </c>
    </row>
    <row r="4" spans="1:12">
      <c r="G4" s="10"/>
    </row>
  </sheetData>
  <mergeCells count="1"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A489-E461-4665-B890-A36048D4E2BD}">
  <dimension ref="A1:M8"/>
  <sheetViews>
    <sheetView showFormulas="1" zoomScaleNormal="100" workbookViewId="0">
      <selection sqref="A1:M1"/>
    </sheetView>
  </sheetViews>
  <sheetFormatPr defaultRowHeight="15"/>
  <cols>
    <col min="1" max="1" width="2.85546875" bestFit="1" customWidth="1"/>
    <col min="2" max="2" width="4" bestFit="1" customWidth="1"/>
    <col min="3" max="3" width="3.140625" bestFit="1" customWidth="1"/>
    <col min="4" max="4" width="2.85546875" bestFit="1" customWidth="1"/>
    <col min="5" max="5" width="4" bestFit="1" customWidth="1"/>
    <col min="6" max="6" width="13.5703125" customWidth="1"/>
    <col min="7" max="7" width="26.5703125" bestFit="1" customWidth="1"/>
    <col min="9" max="10" width="10.5703125" customWidth="1"/>
    <col min="11" max="11" width="14.42578125" customWidth="1"/>
    <col min="12" max="12" width="17.7109375" bestFit="1" customWidth="1"/>
  </cols>
  <sheetData>
    <row r="1" spans="1:13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05">
      <c r="A2" s="1" t="s">
        <v>1</v>
      </c>
      <c r="B2" s="2" t="s">
        <v>2</v>
      </c>
      <c r="C2" s="2" t="s">
        <v>3</v>
      </c>
      <c r="D2" s="2" t="s">
        <v>4</v>
      </c>
      <c r="E2" s="1" t="s">
        <v>16</v>
      </c>
      <c r="F2" s="3" t="s">
        <v>5</v>
      </c>
      <c r="G2" s="3" t="s">
        <v>17</v>
      </c>
      <c r="H2" s="3" t="s">
        <v>25</v>
      </c>
      <c r="I2" s="3" t="s">
        <v>18</v>
      </c>
      <c r="J2" s="3" t="s">
        <v>38</v>
      </c>
      <c r="K2" s="4" t="s">
        <v>37</v>
      </c>
      <c r="L2" s="3" t="s">
        <v>26</v>
      </c>
      <c r="M2" s="3" t="s">
        <v>27</v>
      </c>
    </row>
    <row r="3" spans="1:13" ht="80.25" customHeight="1">
      <c r="A3" s="7">
        <v>3</v>
      </c>
      <c r="B3" s="9" t="s">
        <v>22</v>
      </c>
      <c r="C3" s="7">
        <v>8</v>
      </c>
      <c r="D3" s="7">
        <v>2</v>
      </c>
      <c r="E3" s="7">
        <v>1</v>
      </c>
      <c r="F3" s="9" t="s">
        <v>13</v>
      </c>
      <c r="G3" s="10" t="e" cm="1">
        <f t="array" ref="G3">(slope of standard curve*F3)-intercept of standard curve</f>
        <v>#NAME?</v>
      </c>
      <c r="H3" s="9" t="s">
        <v>14</v>
      </c>
      <c r="I3" s="10" t="e">
        <f>G3/H3</f>
        <v>#NAME?</v>
      </c>
      <c r="J3" s="15" t="s">
        <v>39</v>
      </c>
      <c r="K3" s="10" t="e">
        <f>I3*J3</f>
        <v>#NAME?</v>
      </c>
      <c r="L3" s="10" t="s">
        <v>23</v>
      </c>
      <c r="M3" s="10" t="e">
        <f t="shared" ref="M3" si="0">K3/L3</f>
        <v>#NAME?</v>
      </c>
    </row>
    <row r="8" spans="1:13">
      <c r="J8" s="10"/>
    </row>
  </sheetData>
  <mergeCells count="1">
    <mergeCell ref="A1:M1"/>
  </mergeCells>
  <pageMargins left="0.7" right="0.7" top="0.75" bottom="0.75" header="0.3" footer="0.3"/>
  <ignoredErrors>
    <ignoredError sqref="G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1006-0763-4977-B5B0-2D1FD3B45D43}">
  <dimension ref="A1:N3"/>
  <sheetViews>
    <sheetView showFormulas="1" tabSelected="1" workbookViewId="0">
      <selection activeCell="I25" sqref="I25"/>
    </sheetView>
  </sheetViews>
  <sheetFormatPr defaultRowHeight="15"/>
  <cols>
    <col min="1" max="1" width="2.85546875" bestFit="1" customWidth="1"/>
    <col min="2" max="2" width="4" bestFit="1" customWidth="1"/>
    <col min="3" max="3" width="3.140625" bestFit="1" customWidth="1"/>
    <col min="4" max="4" width="2.85546875" bestFit="1" customWidth="1"/>
    <col min="5" max="5" width="4" bestFit="1" customWidth="1"/>
    <col min="6" max="6" width="12.5703125" bestFit="1" customWidth="1"/>
    <col min="7" max="7" width="26.5703125" bestFit="1" customWidth="1"/>
    <col min="8" max="8" width="12.140625" bestFit="1" customWidth="1"/>
    <col min="9" max="9" width="11.5703125" customWidth="1"/>
    <col min="12" max="12" width="14.5703125" customWidth="1"/>
  </cols>
  <sheetData>
    <row r="1" spans="1:14" ht="15.75" thickBot="1">
      <c r="A1" s="25" t="s">
        <v>40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90">
      <c r="A2" s="1" t="s">
        <v>1</v>
      </c>
      <c r="B2" s="2" t="s">
        <v>2</v>
      </c>
      <c r="C2" s="2" t="s">
        <v>3</v>
      </c>
      <c r="D2" s="2" t="s">
        <v>4</v>
      </c>
      <c r="E2" s="1" t="s">
        <v>16</v>
      </c>
      <c r="F2" s="3" t="s">
        <v>5</v>
      </c>
      <c r="G2" s="3" t="s">
        <v>32</v>
      </c>
      <c r="H2" s="3" t="s">
        <v>25</v>
      </c>
      <c r="I2" s="3" t="s">
        <v>35</v>
      </c>
      <c r="J2" s="3" t="s">
        <v>36</v>
      </c>
      <c r="K2" s="4" t="s">
        <v>29</v>
      </c>
      <c r="L2" s="12" t="s">
        <v>20</v>
      </c>
      <c r="M2" s="3" t="s">
        <v>30</v>
      </c>
      <c r="N2" s="3" t="s">
        <v>31</v>
      </c>
    </row>
    <row r="3" spans="1:14" s="16" customFormat="1" ht="63.75" customHeight="1">
      <c r="A3" s="16">
        <v>2</v>
      </c>
      <c r="B3" s="22">
        <v>37105</v>
      </c>
      <c r="C3" s="23">
        <v>8</v>
      </c>
      <c r="D3" s="16">
        <v>2</v>
      </c>
      <c r="E3" s="16">
        <v>1</v>
      </c>
      <c r="F3" s="17" t="s">
        <v>13</v>
      </c>
      <c r="G3" s="21" t="e" cm="1">
        <f t="array" ref="G3">(slope of standard curve*F3)-intercept of standard curve</f>
        <v>#NAME?</v>
      </c>
      <c r="H3" s="17" t="s">
        <v>14</v>
      </c>
      <c r="I3" s="18" t="s">
        <v>33</v>
      </c>
      <c r="J3" s="15" t="s">
        <v>34</v>
      </c>
      <c r="K3" s="19" t="e">
        <f>I3*J3</f>
        <v>#VALUE!</v>
      </c>
      <c r="L3" s="24" t="s">
        <v>23</v>
      </c>
      <c r="M3" s="20" t="e">
        <f t="shared" ref="M3" si="0">K3/L3</f>
        <v>#VALUE!</v>
      </c>
      <c r="N3" s="20" t="e">
        <f t="shared" ref="N3" si="1">M3*176/1000</f>
        <v>#VALUE!</v>
      </c>
    </row>
  </sheetData>
  <mergeCells count="1">
    <mergeCell ref="A1:N1"/>
  </mergeCells>
  <pageMargins left="0.7" right="0.7" top="0.75" bottom="0.75" header="0.3" footer="0.3"/>
  <ignoredErrors>
    <ignoredError sqref="G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Sugar Calcs</vt:lpstr>
      <vt:lpstr>Hemicellulose Calcs</vt:lpstr>
      <vt:lpstr>Cellulose Calcs</vt:lpstr>
      <vt:lpstr>Pectin Calcs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Doran, Lynn A</dc:creator>
  <cp:lastModifiedBy>Doran, Lynn A</cp:lastModifiedBy>
  <dcterms:created xsi:type="dcterms:W3CDTF">2023-11-02T20:48:16Z</dcterms:created>
  <dcterms:modified xsi:type="dcterms:W3CDTF">2023-12-13T17:28:00Z</dcterms:modified>
</cp:coreProperties>
</file>