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owa-my.sharepoint.com/personal/xueli_uiowa_edu/Documents/Protocol_worksheet/"/>
    </mc:Choice>
  </mc:AlternateContent>
  <xr:revisionPtr revIDLastSave="0" documentId="8_{205988DD-1F61-4C0F-8607-473548082ECF}" xr6:coauthVersionLast="47" xr6:coauthVersionMax="47" xr10:uidLastSave="{00000000-0000-0000-0000-000000000000}"/>
  <bookViews>
    <workbookView xWindow="4290" yWindow="435" windowWidth="20190" windowHeight="13725" activeTab="3" xr2:uid="{00000000-000D-0000-FFFF-FFFF00000000}"/>
  </bookViews>
  <sheets>
    <sheet name="workingsheet.example" sheetId="13" r:id="rId1"/>
    <sheet name="data.example" sheetId="1" r:id="rId2"/>
    <sheet name="Template" sheetId="6" r:id="rId3"/>
    <sheet name="T01.example" sheetId="1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1" i="12" l="1"/>
  <c r="AG31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P31" i="12"/>
  <c r="O31" i="12"/>
  <c r="N31" i="12"/>
  <c r="M31" i="12"/>
  <c r="K31" i="12"/>
  <c r="J31" i="12"/>
  <c r="I31" i="12"/>
  <c r="H31" i="12"/>
  <c r="AH25" i="12"/>
  <c r="AG25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P25" i="12"/>
  <c r="O25" i="12"/>
  <c r="N25" i="12"/>
  <c r="M25" i="12"/>
  <c r="K25" i="12"/>
  <c r="J25" i="12"/>
  <c r="I25" i="12"/>
  <c r="H25" i="12"/>
  <c r="F23" i="12"/>
  <c r="AB29" i="12" s="1"/>
  <c r="AB27" i="12" s="1"/>
  <c r="F22" i="12"/>
  <c r="F21" i="12"/>
  <c r="N36" i="12" s="1"/>
  <c r="F20" i="12"/>
  <c r="J35" i="12" s="1"/>
  <c r="F19" i="12"/>
  <c r="AC28" i="12" s="1"/>
  <c r="AC26" i="12" s="1"/>
  <c r="F18" i="12"/>
  <c r="N34" i="12" s="1"/>
  <c r="F17" i="12"/>
  <c r="P33" i="12" s="1"/>
  <c r="F16" i="12"/>
  <c r="I32" i="12" s="1"/>
  <c r="F15" i="12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P31" i="6"/>
  <c r="O31" i="6"/>
  <c r="N31" i="6"/>
  <c r="M31" i="6"/>
  <c r="K31" i="6"/>
  <c r="J31" i="6"/>
  <c r="I31" i="6"/>
  <c r="H31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P25" i="6"/>
  <c r="O25" i="6"/>
  <c r="N25" i="6"/>
  <c r="M25" i="6"/>
  <c r="K25" i="6"/>
  <c r="J25" i="6"/>
  <c r="I25" i="6"/>
  <c r="H25" i="6"/>
  <c r="F23" i="6"/>
  <c r="AB29" i="6" s="1"/>
  <c r="AB27" i="6" s="1"/>
  <c r="F22" i="6"/>
  <c r="F21" i="6"/>
  <c r="O36" i="6" s="1"/>
  <c r="F20" i="6"/>
  <c r="J35" i="6" s="1"/>
  <c r="F19" i="6"/>
  <c r="AC28" i="6" s="1"/>
  <c r="AC26" i="6" s="1"/>
  <c r="F18" i="6"/>
  <c r="N34" i="6" s="1"/>
  <c r="F17" i="6"/>
  <c r="O33" i="6" s="1"/>
  <c r="F16" i="6"/>
  <c r="J32" i="6" s="1"/>
  <c r="F15" i="6"/>
  <c r="J32" i="12" l="1"/>
  <c r="H33" i="12"/>
  <c r="O33" i="12"/>
  <c r="M34" i="12"/>
  <c r="M36" i="12"/>
  <c r="O34" i="12"/>
  <c r="H32" i="12"/>
  <c r="C32" i="12" s="1"/>
  <c r="O34" i="6"/>
  <c r="M36" i="6"/>
  <c r="M34" i="6"/>
  <c r="H32" i="6"/>
  <c r="I32" i="6"/>
  <c r="H33" i="6"/>
  <c r="AB35" i="12"/>
  <c r="K29" i="12"/>
  <c r="K27" i="12" s="1"/>
  <c r="W28" i="12"/>
  <c r="W26" i="12" s="1"/>
  <c r="M35" i="12"/>
  <c r="O36" i="12"/>
  <c r="M28" i="12"/>
  <c r="M26" i="12" s="1"/>
  <c r="U29" i="12"/>
  <c r="U27" i="12" s="1"/>
  <c r="U33" i="12" s="1"/>
  <c r="X28" i="12"/>
  <c r="X26" i="12" s="1"/>
  <c r="X32" i="12" s="1"/>
  <c r="W29" i="12"/>
  <c r="W27" i="12" s="1"/>
  <c r="W35" i="12" s="1"/>
  <c r="P28" i="12"/>
  <c r="P26" i="12" s="1"/>
  <c r="O29" i="12"/>
  <c r="O27" i="12" s="1"/>
  <c r="X29" i="12"/>
  <c r="X27" i="12" s="1"/>
  <c r="X36" i="12" s="1"/>
  <c r="AF29" i="12"/>
  <c r="AF27" i="12" s="1"/>
  <c r="AF35" i="12" s="1"/>
  <c r="K32" i="12"/>
  <c r="AC32" i="12"/>
  <c r="I33" i="12"/>
  <c r="C33" i="12" s="1"/>
  <c r="P34" i="12"/>
  <c r="N35" i="12"/>
  <c r="P36" i="12"/>
  <c r="AG28" i="12"/>
  <c r="AG26" i="12" s="1"/>
  <c r="AG32" i="12" s="1"/>
  <c r="H28" i="12"/>
  <c r="H26" i="12" s="1"/>
  <c r="R28" i="12"/>
  <c r="R26" i="12" s="1"/>
  <c r="R32" i="12" s="1"/>
  <c r="Z28" i="12"/>
  <c r="Z26" i="12" s="1"/>
  <c r="Z32" i="12" s="1"/>
  <c r="AH28" i="12"/>
  <c r="AH26" i="12" s="1"/>
  <c r="AH32" i="12" s="1"/>
  <c r="P29" i="12"/>
  <c r="P27" i="12" s="1"/>
  <c r="Y29" i="12"/>
  <c r="Y27" i="12" s="1"/>
  <c r="Y34" i="12" s="1"/>
  <c r="AG29" i="12"/>
  <c r="AG27" i="12" s="1"/>
  <c r="AG34" i="12" s="1"/>
  <c r="M32" i="12"/>
  <c r="J33" i="12"/>
  <c r="AB33" i="12"/>
  <c r="H34" i="12"/>
  <c r="O35" i="12"/>
  <c r="X35" i="12"/>
  <c r="H36" i="12"/>
  <c r="V28" i="12"/>
  <c r="V26" i="12" s="1"/>
  <c r="V32" i="12" s="1"/>
  <c r="AC29" i="12"/>
  <c r="AC27" i="12" s="1"/>
  <c r="AE28" i="12"/>
  <c r="AE26" i="12" s="1"/>
  <c r="O28" i="12"/>
  <c r="O26" i="12" s="1"/>
  <c r="AE29" i="12"/>
  <c r="AE27" i="12" s="1"/>
  <c r="Y28" i="12"/>
  <c r="Y26" i="12" s="1"/>
  <c r="Y32" i="12" s="1"/>
  <c r="I28" i="12"/>
  <c r="I26" i="12" s="1"/>
  <c r="S28" i="12"/>
  <c r="S26" i="12" s="1"/>
  <c r="S32" i="12" s="1"/>
  <c r="AA28" i="12"/>
  <c r="AA26" i="12" s="1"/>
  <c r="AA32" i="12" s="1"/>
  <c r="H29" i="12"/>
  <c r="H27" i="12" s="1"/>
  <c r="R29" i="12"/>
  <c r="R27" i="12" s="1"/>
  <c r="Z29" i="12"/>
  <c r="Z27" i="12" s="1"/>
  <c r="AH29" i="12"/>
  <c r="AH27" i="12" s="1"/>
  <c r="N32" i="12"/>
  <c r="W32" i="12"/>
  <c r="AE32" i="12"/>
  <c r="K33" i="12"/>
  <c r="I34" i="12"/>
  <c r="P35" i="12"/>
  <c r="I36" i="12"/>
  <c r="AD28" i="12"/>
  <c r="AD26" i="12" s="1"/>
  <c r="AD32" i="12" s="1"/>
  <c r="V29" i="12"/>
  <c r="V27" i="12" s="1"/>
  <c r="V35" i="12" s="1"/>
  <c r="U35" i="12"/>
  <c r="AF28" i="12"/>
  <c r="AF26" i="12" s="1"/>
  <c r="AF32" i="12" s="1"/>
  <c r="J28" i="12"/>
  <c r="J26" i="12" s="1"/>
  <c r="T28" i="12"/>
  <c r="T26" i="12" s="1"/>
  <c r="T32" i="12" s="1"/>
  <c r="AB28" i="12"/>
  <c r="AB26" i="12" s="1"/>
  <c r="AB32" i="12" s="1"/>
  <c r="I29" i="12"/>
  <c r="I27" i="12" s="1"/>
  <c r="S29" i="12"/>
  <c r="S27" i="12" s="1"/>
  <c r="AA29" i="12"/>
  <c r="AA27" i="12" s="1"/>
  <c r="O32" i="12"/>
  <c r="M33" i="12"/>
  <c r="J34" i="12"/>
  <c r="AB34" i="12"/>
  <c r="H35" i="12"/>
  <c r="R35" i="12"/>
  <c r="Z35" i="12"/>
  <c r="J36" i="12"/>
  <c r="AB36" i="12"/>
  <c r="N28" i="12"/>
  <c r="N26" i="12" s="1"/>
  <c r="M29" i="12"/>
  <c r="M27" i="12" s="1"/>
  <c r="AD29" i="12"/>
  <c r="AD27" i="12" s="1"/>
  <c r="K35" i="12"/>
  <c r="N29" i="12"/>
  <c r="N27" i="12" s="1"/>
  <c r="K28" i="12"/>
  <c r="K26" i="12" s="1"/>
  <c r="U28" i="12"/>
  <c r="U26" i="12" s="1"/>
  <c r="U32" i="12" s="1"/>
  <c r="J29" i="12"/>
  <c r="J27" i="12" s="1"/>
  <c r="T29" i="12"/>
  <c r="T27" i="12" s="1"/>
  <c r="T36" i="12" s="1"/>
  <c r="P32" i="12"/>
  <c r="N33" i="12"/>
  <c r="K34" i="12"/>
  <c r="U34" i="12"/>
  <c r="I35" i="12"/>
  <c r="K36" i="12"/>
  <c r="U36" i="12"/>
  <c r="AB35" i="6"/>
  <c r="N28" i="6"/>
  <c r="N26" i="6" s="1"/>
  <c r="W28" i="6"/>
  <c r="W26" i="6" s="1"/>
  <c r="W32" i="6" s="1"/>
  <c r="AE28" i="6"/>
  <c r="AE26" i="6" s="1"/>
  <c r="AE32" i="6" s="1"/>
  <c r="M29" i="6"/>
  <c r="M27" i="6" s="1"/>
  <c r="V29" i="6"/>
  <c r="V27" i="6" s="1"/>
  <c r="V33" i="6" s="1"/>
  <c r="AD29" i="6"/>
  <c r="AD27" i="6" s="1"/>
  <c r="P33" i="6"/>
  <c r="K35" i="6"/>
  <c r="N36" i="6"/>
  <c r="U29" i="6"/>
  <c r="U27" i="6" s="1"/>
  <c r="O28" i="6"/>
  <c r="O26" i="6" s="1"/>
  <c r="X28" i="6"/>
  <c r="X26" i="6" s="1"/>
  <c r="X32" i="6" s="1"/>
  <c r="P28" i="6"/>
  <c r="P26" i="6" s="1"/>
  <c r="Y28" i="6"/>
  <c r="Y26" i="6" s="1"/>
  <c r="Y32" i="6" s="1"/>
  <c r="AG28" i="6"/>
  <c r="AG26" i="6" s="1"/>
  <c r="AG32" i="6" s="1"/>
  <c r="O29" i="6"/>
  <c r="O27" i="6" s="1"/>
  <c r="X29" i="6"/>
  <c r="X27" i="6" s="1"/>
  <c r="AF29" i="6"/>
  <c r="AF27" i="6" s="1"/>
  <c r="K32" i="6"/>
  <c r="AC32" i="6"/>
  <c r="I33" i="6"/>
  <c r="P34" i="6"/>
  <c r="N35" i="6"/>
  <c r="P36" i="6"/>
  <c r="M28" i="6"/>
  <c r="M26" i="6" s="1"/>
  <c r="AD28" i="6"/>
  <c r="AD26" i="6" s="1"/>
  <c r="AD32" i="6" s="1"/>
  <c r="AC29" i="6"/>
  <c r="AC27" i="6" s="1"/>
  <c r="AC35" i="6" s="1"/>
  <c r="AF28" i="6"/>
  <c r="AF26" i="6" s="1"/>
  <c r="AF32" i="6" s="1"/>
  <c r="W29" i="6"/>
  <c r="W27" i="6" s="1"/>
  <c r="W34" i="6" s="1"/>
  <c r="H28" i="6"/>
  <c r="H26" i="6" s="1"/>
  <c r="R28" i="6"/>
  <c r="R26" i="6" s="1"/>
  <c r="R32" i="6" s="1"/>
  <c r="Z28" i="6"/>
  <c r="Z26" i="6" s="1"/>
  <c r="Z32" i="6" s="1"/>
  <c r="AH28" i="6"/>
  <c r="AH26" i="6" s="1"/>
  <c r="AH32" i="6" s="1"/>
  <c r="P29" i="6"/>
  <c r="P27" i="6" s="1"/>
  <c r="Y29" i="6"/>
  <c r="Y27" i="6" s="1"/>
  <c r="Y36" i="6" s="1"/>
  <c r="AG29" i="6"/>
  <c r="AG27" i="6" s="1"/>
  <c r="M32" i="6"/>
  <c r="J33" i="6"/>
  <c r="AB33" i="6"/>
  <c r="H34" i="6"/>
  <c r="O35" i="6"/>
  <c r="H36" i="6"/>
  <c r="V28" i="6"/>
  <c r="V26" i="6" s="1"/>
  <c r="V32" i="6" s="1"/>
  <c r="N29" i="6"/>
  <c r="N27" i="6" s="1"/>
  <c r="I28" i="6"/>
  <c r="I26" i="6" s="1"/>
  <c r="S28" i="6"/>
  <c r="S26" i="6" s="1"/>
  <c r="S32" i="6" s="1"/>
  <c r="AA28" i="6"/>
  <c r="AA26" i="6" s="1"/>
  <c r="AA32" i="6" s="1"/>
  <c r="H29" i="6"/>
  <c r="H27" i="6" s="1"/>
  <c r="R29" i="6"/>
  <c r="R27" i="6" s="1"/>
  <c r="R34" i="6" s="1"/>
  <c r="Z29" i="6"/>
  <c r="Z27" i="6" s="1"/>
  <c r="Z36" i="6" s="1"/>
  <c r="AH29" i="6"/>
  <c r="AH27" i="6" s="1"/>
  <c r="AH35" i="6" s="1"/>
  <c r="N32" i="6"/>
  <c r="K33" i="6"/>
  <c r="I34" i="6"/>
  <c r="P35" i="6"/>
  <c r="I36" i="6"/>
  <c r="M35" i="6"/>
  <c r="J28" i="6"/>
  <c r="J26" i="6" s="1"/>
  <c r="T28" i="6"/>
  <c r="T26" i="6" s="1"/>
  <c r="T32" i="6" s="1"/>
  <c r="AB28" i="6"/>
  <c r="AB26" i="6" s="1"/>
  <c r="AB32" i="6" s="1"/>
  <c r="I29" i="6"/>
  <c r="I27" i="6" s="1"/>
  <c r="S29" i="6"/>
  <c r="S27" i="6" s="1"/>
  <c r="AA29" i="6"/>
  <c r="AA27" i="6" s="1"/>
  <c r="O32" i="6"/>
  <c r="M33" i="6"/>
  <c r="J34" i="6"/>
  <c r="AB34" i="6"/>
  <c r="H35" i="6"/>
  <c r="J36" i="6"/>
  <c r="AB36" i="6"/>
  <c r="K29" i="6"/>
  <c r="K27" i="6" s="1"/>
  <c r="AE29" i="6"/>
  <c r="AE27" i="6" s="1"/>
  <c r="AE34" i="6" s="1"/>
  <c r="K28" i="6"/>
  <c r="K26" i="6" s="1"/>
  <c r="U28" i="6"/>
  <c r="U26" i="6" s="1"/>
  <c r="U32" i="6" s="1"/>
  <c r="J29" i="6"/>
  <c r="J27" i="6" s="1"/>
  <c r="T29" i="6"/>
  <c r="T27" i="6" s="1"/>
  <c r="T36" i="6" s="1"/>
  <c r="P32" i="6"/>
  <c r="N33" i="6"/>
  <c r="K34" i="6"/>
  <c r="I35" i="6"/>
  <c r="K36" i="6"/>
  <c r="Y35" i="12" l="1"/>
  <c r="C35" i="12"/>
  <c r="AE35" i="12"/>
  <c r="AH35" i="12"/>
  <c r="T34" i="12"/>
  <c r="S35" i="12"/>
  <c r="V33" i="12"/>
  <c r="AG35" i="12"/>
  <c r="Y36" i="12"/>
  <c r="C36" i="12"/>
  <c r="AH34" i="12"/>
  <c r="AA36" i="12"/>
  <c r="S36" i="12"/>
  <c r="C33" i="6"/>
  <c r="AA33" i="6"/>
  <c r="AA36" i="6"/>
  <c r="C32" i="6"/>
  <c r="W36" i="6"/>
  <c r="AH36" i="6"/>
  <c r="W33" i="6"/>
  <c r="U34" i="6"/>
  <c r="U33" i="6"/>
  <c r="Z35" i="6"/>
  <c r="AG35" i="6"/>
  <c r="AH34" i="6"/>
  <c r="AG34" i="6"/>
  <c r="U36" i="6"/>
  <c r="Y35" i="6"/>
  <c r="Y34" i="6"/>
  <c r="AD35" i="12"/>
  <c r="AA35" i="12"/>
  <c r="W34" i="12"/>
  <c r="W36" i="12"/>
  <c r="W33" i="12"/>
  <c r="AC34" i="12"/>
  <c r="AC35" i="12"/>
  <c r="V36" i="12"/>
  <c r="V34" i="12"/>
  <c r="Z34" i="12"/>
  <c r="AE33" i="12"/>
  <c r="AD33" i="12"/>
  <c r="AA34" i="12"/>
  <c r="R34" i="12"/>
  <c r="AG33" i="12"/>
  <c r="AF34" i="12"/>
  <c r="AF33" i="12"/>
  <c r="AD36" i="12"/>
  <c r="AD34" i="12"/>
  <c r="S34" i="12"/>
  <c r="AH33" i="12"/>
  <c r="AE36" i="12"/>
  <c r="AE34" i="12"/>
  <c r="AH36" i="12"/>
  <c r="C34" i="12"/>
  <c r="Y33" i="12"/>
  <c r="X33" i="12"/>
  <c r="X34" i="12"/>
  <c r="AC36" i="12"/>
  <c r="T35" i="12"/>
  <c r="Z33" i="12"/>
  <c r="Z36" i="12"/>
  <c r="AA33" i="12"/>
  <c r="AC33" i="12"/>
  <c r="R33" i="12"/>
  <c r="R36" i="12"/>
  <c r="T33" i="12"/>
  <c r="AG36" i="12"/>
  <c r="S33" i="12"/>
  <c r="AF36" i="12"/>
  <c r="C36" i="6"/>
  <c r="AC33" i="6"/>
  <c r="W35" i="6"/>
  <c r="V35" i="6"/>
  <c r="AD33" i="6"/>
  <c r="U35" i="6"/>
  <c r="AA34" i="6"/>
  <c r="AC36" i="6"/>
  <c r="AG33" i="6"/>
  <c r="AG36" i="6"/>
  <c r="S33" i="6"/>
  <c r="Y33" i="6"/>
  <c r="AA35" i="6"/>
  <c r="X33" i="6"/>
  <c r="X34" i="6"/>
  <c r="X36" i="6"/>
  <c r="S36" i="6"/>
  <c r="Z34" i="6"/>
  <c r="R35" i="6"/>
  <c r="C35" i="6"/>
  <c r="C34" i="6"/>
  <c r="AE35" i="6"/>
  <c r="AD34" i="6"/>
  <c r="AD36" i="6"/>
  <c r="R33" i="6"/>
  <c r="AF34" i="6"/>
  <c r="AF33" i="6"/>
  <c r="AF36" i="6"/>
  <c r="S35" i="6"/>
  <c r="T35" i="6"/>
  <c r="T34" i="6"/>
  <c r="S34" i="6"/>
  <c r="AH33" i="6"/>
  <c r="AD35" i="6"/>
  <c r="R36" i="6"/>
  <c r="AF35" i="6"/>
  <c r="T33" i="6"/>
  <c r="AE36" i="6"/>
  <c r="V34" i="6"/>
  <c r="V36" i="6"/>
  <c r="AC34" i="6"/>
  <c r="Z33" i="6"/>
  <c r="X35" i="6"/>
  <c r="AE33" i="6"/>
</calcChain>
</file>

<file path=xl/sharedStrings.xml><?xml version="1.0" encoding="utf-8"?>
<sst xmlns="http://schemas.openxmlformats.org/spreadsheetml/2006/main" count="227" uniqueCount="92">
  <si>
    <t>Compound Method</t>
  </si>
  <si>
    <t>Br_#014_KI-A_P21_F_CTL</t>
  </si>
  <si>
    <t>Br_#OPR1</t>
  </si>
  <si>
    <t>Br_#OPR2</t>
  </si>
  <si>
    <t>Br_Ref</t>
  </si>
  <si>
    <t>Name</t>
  </si>
  <si>
    <t>Transition</t>
  </si>
  <si>
    <t>RT</t>
  </si>
  <si>
    <t>Resp.</t>
  </si>
  <si>
    <t>2-PCB11</t>
  </si>
  <si>
    <t>252.0 -&gt; 202.0</t>
  </si>
  <si>
    <t>PCB11</t>
  </si>
  <si>
    <t>222.0 -&gt; 152.0</t>
  </si>
  <si>
    <t>PCB30</t>
  </si>
  <si>
    <t>258.0 -&gt; 186.0</t>
  </si>
  <si>
    <t>4-PCB11</t>
  </si>
  <si>
    <t>252.0 -&gt; 237.0</t>
  </si>
  <si>
    <t>5-PCB11</t>
  </si>
  <si>
    <t>252.0 -&gt; 222.0</t>
  </si>
  <si>
    <t>6-PCB11</t>
  </si>
  <si>
    <t>D-65</t>
  </si>
  <si>
    <t>296.9 -&gt; 227.0</t>
  </si>
  <si>
    <t>4'-PCB159</t>
  </si>
  <si>
    <t>389.9 -&gt; 374.8</t>
  </si>
  <si>
    <t>PCB204</t>
  </si>
  <si>
    <t>429.7 -&gt; 359.8</t>
  </si>
  <si>
    <t>RRF calibration</t>
  </si>
  <si>
    <t>RRF</t>
  </si>
  <si>
    <t>RS% (D-65)</t>
  </si>
  <si>
    <t>RS% (4'-159)</t>
  </si>
  <si>
    <t>OPR</t>
  </si>
  <si>
    <t>ng</t>
  </si>
  <si>
    <t>mass</t>
  </si>
  <si>
    <t>OPR recovery</t>
  </si>
  <si>
    <t>PCB11 and its metabolites (ng)</t>
  </si>
  <si>
    <t xml:space="preserve">The above is the exported data example from MassHunter Quantativate. </t>
  </si>
  <si>
    <r>
      <rPr>
        <b/>
        <sz val="14"/>
        <color theme="1"/>
        <rFont val="Calibri"/>
        <family val="2"/>
        <scheme val="minor"/>
      </rPr>
      <t>NOTE:</t>
    </r>
    <r>
      <rPr>
        <sz val="14"/>
        <color theme="1"/>
        <rFont val="Calibri"/>
        <family val="2"/>
        <scheme val="minor"/>
      </rPr>
      <t xml:space="preserve"> 
</t>
    </r>
    <r>
      <rPr>
        <sz val="12"/>
        <color theme="1"/>
        <rFont val="Calibri"/>
        <family val="2"/>
        <scheme val="minor"/>
      </rPr>
      <t>Y1&amp;Y2-diMeO-PCB11 are attentatvely asigned unknown metabolites by m/z. The RRT was used the average of known di-MeO-PCB11.</t>
    </r>
  </si>
  <si>
    <t>Method blanks</t>
  </si>
  <si>
    <t>Tissue samples</t>
  </si>
  <si>
    <t>PCB11 and its metabolites (ng/g tissue)</t>
  </si>
  <si>
    <t>tissue weight (g)</t>
  </si>
  <si>
    <t>SS recovery</t>
  </si>
  <si>
    <r>
      <rPr>
        <b/>
        <sz val="18"/>
        <color theme="1"/>
        <rFont val="Calibri"/>
        <family val="2"/>
        <scheme val="minor"/>
      </rPr>
      <t>Template of woking sheet</t>
    </r>
    <r>
      <rPr>
        <b/>
        <sz val="12"/>
        <color theme="1"/>
        <rFont val="Calibri"/>
        <family val="2"/>
        <scheme val="minor"/>
      </rPr>
      <t xml:space="preserve">
Xueshu Li, 2024-03-27
Scope:</t>
    </r>
    <r>
      <rPr>
        <sz val="12"/>
        <color theme="1"/>
        <rFont val="Calibri"/>
        <family val="2"/>
        <scheme val="minor"/>
      </rPr>
      <t xml:space="preserve"> This template is used for quantification of PCB11 and its metabolites from the integration data from GC-MS/MS by MRM method. 
1. Input the experimetal data
1.1 Spiked amount of analystes and standards; 1.2 tissue weight
2. Copy and paste the values (123) from MassHunter Quan results (sorted by RT)
2.1 "Ref"; 2.2 "OPR", 2.3 "Method blanks", 2.4 "Tissue samples"
3. Resluts (green area), including: OPR recoveries, SS recoveries,  and mass of PCB and metabolites</t>
    </r>
  </si>
  <si>
    <t>XL_T04_01_Br_#MB1</t>
  </si>
  <si>
    <t>XL_T04_02_Br_#MB2</t>
  </si>
  <si>
    <t>XL_T04_03_Br_#001_WT_G17_F_CTL</t>
  </si>
  <si>
    <t>XL_T04_17_Br_#OPR1</t>
  </si>
  <si>
    <t>XL_T04_18_Br_#OPR2</t>
  </si>
  <si>
    <r>
      <rPr>
        <b/>
        <sz val="18"/>
        <color theme="1"/>
        <rFont val="Calibri"/>
        <family val="2"/>
        <scheme val="minor"/>
      </rPr>
      <t>Template of woking sheet</t>
    </r>
    <r>
      <rPr>
        <b/>
        <sz val="12"/>
        <color theme="1"/>
        <rFont val="Calibri"/>
        <family val="2"/>
        <scheme val="minor"/>
      </rPr>
      <t xml:space="preserve">
Xueshu Li, 2024-03-27
Scope:</t>
    </r>
    <r>
      <rPr>
        <sz val="12"/>
        <color theme="1"/>
        <rFont val="Calibri"/>
        <family val="2"/>
        <scheme val="minor"/>
      </rPr>
      <t xml:space="preserve"> This template is used for quantification of PCB11 and its metabolites from the integration data of GC-MS/MS by MRM method. 
1. Input the experimetal data
1.1 Spiked amount of analystes and standards; 1.2 tissue weight
2. Copy and paste the values (123) from MassHunter Quan results (sorted by RT)
2.1 "Ref"; 2.2 "OPR", 2.3 "Method blanks", 2.4 "Tissue samples"
3. Resluts (green area), including: OPR recoveries, SS recoveries,  and mass of PCB and metabolites</t>
    </r>
  </si>
  <si>
    <t>project</t>
  </si>
  <si>
    <t>PCB11 in humanized mice</t>
  </si>
  <si>
    <t>tissue</t>
  </si>
  <si>
    <t>brain</t>
  </si>
  <si>
    <t>SS_PCB</t>
  </si>
  <si>
    <t>SS_OH-PCB</t>
  </si>
  <si>
    <t>IS</t>
  </si>
  <si>
    <t>Analytes</t>
  </si>
  <si>
    <t>operator</t>
  </si>
  <si>
    <t>Xueshu Li</t>
  </si>
  <si>
    <t>date</t>
  </si>
  <si>
    <t>sample ID</t>
  </si>
  <si>
    <t>tissue ID</t>
  </si>
  <si>
    <t>weight (mg)</t>
  </si>
  <si>
    <t>analyte</t>
  </si>
  <si>
    <t>SS</t>
  </si>
  <si>
    <t>XL_T01_PCB11_01_MB1</t>
  </si>
  <si>
    <t>MB1</t>
  </si>
  <si>
    <t>Y</t>
  </si>
  <si>
    <t>XL_T01_PCB11_02_MB2</t>
  </si>
  <si>
    <t>MB2</t>
  </si>
  <si>
    <t>XL_T01_PCB11_03_MB3</t>
  </si>
  <si>
    <t>MB3</t>
  </si>
  <si>
    <t>XL_T01_PCB11_04_Br1</t>
  </si>
  <si>
    <t>Br1</t>
  </si>
  <si>
    <t>XL_T01_PCB11_05_Br2</t>
  </si>
  <si>
    <t>Br2</t>
  </si>
  <si>
    <t>XL_T01_PCB11_06_Br3</t>
  </si>
  <si>
    <t>Br3</t>
  </si>
  <si>
    <t>XL_T01_PCB11_07_OPR1</t>
  </si>
  <si>
    <t>OPR1</t>
  </si>
  <si>
    <t>XL_T01_PCB11_08_OPR2</t>
  </si>
  <si>
    <t>OPR2</t>
  </si>
  <si>
    <t>XL_T01_PCB11_09_OPR3</t>
  </si>
  <si>
    <t>OPR3</t>
  </si>
  <si>
    <t>XL_T01_PCB11_10_OPR4</t>
  </si>
  <si>
    <t>OPR4</t>
  </si>
  <si>
    <t>XL_T01_PCB11_11_Ref</t>
  </si>
  <si>
    <t>Ref</t>
  </si>
  <si>
    <t>d-PCB65 (100 uL x 100 ng/mL =10ng)</t>
  </si>
  <si>
    <t>4'-OH-PCB159 (100 uL x 100 ng/mL =10ng)</t>
  </si>
  <si>
    <t>d-30+204; (100 uL x 100 ng/mL =10ng)</t>
  </si>
  <si>
    <t>2-PCB11; 4-PCB11; 5-PCB11; 6-PCB11 (100 uL x 100 ng/mL = 10ng 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</si>
</sst>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8">
    <xf numFmtId="0" fontId="0" fillId="0" borderId="0" xfId="0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/>
    <xf numFmtId="0" fontId="18" fillId="0" borderId="0" xfId="0" applyFont="1"/>
    <xf numFmtId="0" fontId="18" fillId="0" borderId="11" xfId="0" applyFont="1" applyBorder="1"/>
    <xf numFmtId="0" fontId="16" fillId="0" borderId="0" xfId="0" applyFont="1"/>
    <xf numFmtId="0" fontId="16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4" xfId="0" applyBorder="1"/>
    <xf numFmtId="164" fontId="0" fillId="0" borderId="11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33" borderId="14" xfId="0" applyFill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18" fillId="0" borderId="14" xfId="0" applyFont="1" applyBorder="1"/>
    <xf numFmtId="0" fontId="18" fillId="33" borderId="14" xfId="0" applyFont="1" applyFill="1" applyBorder="1" applyAlignment="1">
      <alignment horizontal="center"/>
    </xf>
    <xf numFmtId="0" fontId="14" fillId="0" borderId="14" xfId="0" applyFont="1" applyBorder="1"/>
    <xf numFmtId="0" fontId="14" fillId="33" borderId="14" xfId="0" applyFont="1" applyFill="1" applyBorder="1" applyAlignment="1">
      <alignment horizontal="center"/>
    </xf>
    <xf numFmtId="0" fontId="18" fillId="0" borderId="17" xfId="0" applyFont="1" applyBorder="1"/>
    <xf numFmtId="0" fontId="18" fillId="33" borderId="17" xfId="0" applyFont="1" applyFill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19" fillId="0" borderId="0" xfId="0" applyFont="1" applyAlignment="1">
      <alignment horizontal="left" wrapText="1"/>
    </xf>
    <xf numFmtId="0" fontId="25" fillId="0" borderId="0" xfId="0" applyFont="1"/>
    <xf numFmtId="0" fontId="21" fillId="0" borderId="23" xfId="0" applyFont="1" applyBorder="1" applyAlignment="1">
      <alignment horizontal="left"/>
    </xf>
    <xf numFmtId="0" fontId="0" fillId="35" borderId="14" xfId="0" applyFill="1" applyBorder="1"/>
    <xf numFmtId="0" fontId="14" fillId="35" borderId="14" xfId="0" applyFont="1" applyFill="1" applyBorder="1"/>
    <xf numFmtId="0" fontId="19" fillId="0" borderId="0" xfId="0" applyFont="1" applyAlignment="1">
      <alignment wrapText="1"/>
    </xf>
    <xf numFmtId="0" fontId="21" fillId="0" borderId="26" xfId="0" applyFont="1" applyBorder="1" applyAlignment="1">
      <alignment horizontal="left"/>
    </xf>
    <xf numFmtId="0" fontId="16" fillId="0" borderId="14" xfId="0" applyFont="1" applyBorder="1"/>
    <xf numFmtId="9" fontId="0" fillId="0" borderId="14" xfId="1" applyFont="1" applyFill="1" applyBorder="1"/>
    <xf numFmtId="9" fontId="0" fillId="0" borderId="17" xfId="1" applyFont="1" applyFill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4" xfId="0" applyNumberFormat="1" applyBorder="1"/>
    <xf numFmtId="0" fontId="21" fillId="0" borderId="22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0" fillId="0" borderId="17" xfId="0" applyBorder="1"/>
    <xf numFmtId="9" fontId="0" fillId="0" borderId="16" xfId="1" applyFont="1" applyFill="1" applyBorder="1"/>
    <xf numFmtId="0" fontId="16" fillId="0" borderId="15" xfId="0" applyFont="1" applyBorder="1" applyAlignment="1">
      <alignment horizontal="center"/>
    </xf>
    <xf numFmtId="0" fontId="16" fillId="0" borderId="12" xfId="0" applyFont="1" applyBorder="1" applyAlignment="1">
      <alignment horizontal="left"/>
    </xf>
    <xf numFmtId="0" fontId="0" fillId="34" borderId="15" xfId="0" applyFill="1" applyBorder="1" applyAlignment="1">
      <alignment horizontal="left"/>
    </xf>
    <xf numFmtId="0" fontId="16" fillId="34" borderId="14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35" borderId="14" xfId="0" applyFill="1" applyBorder="1" applyAlignment="1">
      <alignment horizontal="left"/>
    </xf>
    <xf numFmtId="0" fontId="18" fillId="35" borderId="14" xfId="0" applyFont="1" applyFill="1" applyBorder="1" applyAlignment="1">
      <alignment horizontal="left"/>
    </xf>
    <xf numFmtId="0" fontId="14" fillId="35" borderId="14" xfId="0" applyFont="1" applyFill="1" applyBorder="1" applyAlignment="1">
      <alignment horizontal="left"/>
    </xf>
    <xf numFmtId="0" fontId="18" fillId="35" borderId="17" xfId="0" applyFont="1" applyFill="1" applyBorder="1" applyAlignment="1">
      <alignment horizontal="left"/>
    </xf>
    <xf numFmtId="9" fontId="0" fillId="34" borderId="14" xfId="1" applyFont="1" applyFill="1" applyBorder="1" applyAlignment="1">
      <alignment horizontal="left"/>
    </xf>
    <xf numFmtId="9" fontId="0" fillId="34" borderId="17" xfId="1" applyFont="1" applyFill="1" applyBorder="1" applyAlignment="1">
      <alignment horizontal="left"/>
    </xf>
    <xf numFmtId="164" fontId="0" fillId="34" borderId="16" xfId="0" applyNumberFormat="1" applyFill="1" applyBorder="1" applyAlignment="1">
      <alignment horizontal="left"/>
    </xf>
    <xf numFmtId="164" fontId="0" fillId="34" borderId="17" xfId="0" applyNumberFormat="1" applyFill="1" applyBorder="1" applyAlignment="1">
      <alignment horizontal="left"/>
    </xf>
    <xf numFmtId="0" fontId="16" fillId="34" borderId="16" xfId="0" applyFont="1" applyFill="1" applyBorder="1" applyAlignment="1">
      <alignment horizontal="left"/>
    </xf>
    <xf numFmtId="9" fontId="0" fillId="34" borderId="16" xfId="1" applyFont="1" applyFill="1" applyBorder="1" applyAlignment="1">
      <alignment horizontal="left"/>
    </xf>
    <xf numFmtId="164" fontId="0" fillId="34" borderId="14" xfId="0" applyNumberFormat="1" applyFill="1" applyBorder="1" applyAlignment="1">
      <alignment horizontal="left"/>
    </xf>
    <xf numFmtId="0" fontId="0" fillId="35" borderId="0" xfId="0" applyFill="1" applyAlignment="1">
      <alignment horizontal="left"/>
    </xf>
    <xf numFmtId="165" fontId="0" fillId="34" borderId="16" xfId="0" applyNumberFormat="1" applyFill="1" applyBorder="1" applyAlignment="1">
      <alignment horizontal="left"/>
    </xf>
    <xf numFmtId="165" fontId="0" fillId="34" borderId="14" xfId="0" applyNumberFormat="1" applyFill="1" applyBorder="1" applyAlignment="1">
      <alignment horizontal="left"/>
    </xf>
    <xf numFmtId="165" fontId="0" fillId="33" borderId="14" xfId="0" applyNumberFormat="1" applyFill="1" applyBorder="1" applyAlignment="1">
      <alignment horizontal="left" vertical="center"/>
    </xf>
    <xf numFmtId="0" fontId="0" fillId="33" borderId="14" xfId="0" applyFill="1" applyBorder="1" applyAlignment="1">
      <alignment horizontal="left"/>
    </xf>
    <xf numFmtId="1" fontId="0" fillId="35" borderId="14" xfId="0" applyNumberFormat="1" applyFill="1" applyBorder="1"/>
    <xf numFmtId="1" fontId="18" fillId="35" borderId="14" xfId="0" applyNumberFormat="1" applyFont="1" applyFill="1" applyBorder="1"/>
    <xf numFmtId="1" fontId="18" fillId="35" borderId="17" xfId="0" applyNumberFormat="1" applyFont="1" applyFill="1" applyBorder="1"/>
    <xf numFmtId="9" fontId="0" fillId="0" borderId="0" xfId="0" applyNumberFormat="1"/>
    <xf numFmtId="0" fontId="26" fillId="0" borderId="14" xfId="0" applyFont="1" applyBorder="1"/>
    <xf numFmtId="0" fontId="26" fillId="33" borderId="14" xfId="0" applyFont="1" applyFill="1" applyBorder="1" applyAlignment="1">
      <alignment horizontal="center"/>
    </xf>
    <xf numFmtId="0" fontId="26" fillId="35" borderId="14" xfId="0" applyFont="1" applyFill="1" applyBorder="1"/>
    <xf numFmtId="164" fontId="26" fillId="0" borderId="14" xfId="0" applyNumberFormat="1" applyFont="1" applyBorder="1" applyAlignment="1">
      <alignment horizontal="center"/>
    </xf>
    <xf numFmtId="164" fontId="26" fillId="0" borderId="0" xfId="0" applyNumberFormat="1" applyFont="1" applyAlignment="1">
      <alignment horizontal="center"/>
    </xf>
    <xf numFmtId="0" fontId="26" fillId="35" borderId="14" xfId="0" applyFont="1" applyFill="1" applyBorder="1" applyAlignment="1">
      <alignment horizontal="left"/>
    </xf>
    <xf numFmtId="0" fontId="26" fillId="0" borderId="0" xfId="0" applyFont="1"/>
    <xf numFmtId="0" fontId="16" fillId="0" borderId="28" xfId="0" applyFont="1" applyBorder="1"/>
    <xf numFmtId="0" fontId="16" fillId="0" borderId="31" xfId="0" applyFont="1" applyBorder="1"/>
    <xf numFmtId="0" fontId="16" fillId="0" borderId="33" xfId="0" applyFont="1" applyBorder="1"/>
    <xf numFmtId="0" fontId="0" fillId="0" borderId="14" xfId="0" applyBorder="1" applyAlignment="1">
      <alignment horizontal="left"/>
    </xf>
    <xf numFmtId="0" fontId="16" fillId="0" borderId="14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34" xfId="0" applyFont="1" applyBorder="1" applyAlignment="1">
      <alignment horizontal="left"/>
    </xf>
    <xf numFmtId="0" fontId="0" fillId="33" borderId="33" xfId="0" applyFill="1" applyBorder="1" applyAlignment="1">
      <alignment horizontal="left"/>
    </xf>
    <xf numFmtId="0" fontId="0" fillId="0" borderId="22" xfId="0" applyBorder="1"/>
    <xf numFmtId="0" fontId="0" fillId="0" borderId="34" xfId="0" applyBorder="1"/>
    <xf numFmtId="0" fontId="0" fillId="36" borderId="33" xfId="0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/>
    <xf numFmtId="0" fontId="0" fillId="0" borderId="38" xfId="0" applyBorder="1"/>
    <xf numFmtId="0" fontId="16" fillId="0" borderId="35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2" xfId="0" applyBorder="1" applyAlignment="1">
      <alignment horizontal="left"/>
    </xf>
    <xf numFmtId="14" fontId="0" fillId="0" borderId="22" xfId="0" applyNumberFormat="1" applyBorder="1" applyAlignment="1">
      <alignment horizontal="left"/>
    </xf>
    <xf numFmtId="14" fontId="0" fillId="0" borderId="23" xfId="0" applyNumberFormat="1" applyBorder="1" applyAlignment="1">
      <alignment horizontal="left"/>
    </xf>
    <xf numFmtId="14" fontId="0" fillId="0" borderId="32" xfId="0" applyNumberFormat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34" xfId="0" applyBorder="1" applyAlignment="1">
      <alignment horizontal="left"/>
    </xf>
    <xf numFmtId="0" fontId="23" fillId="0" borderId="18" xfId="0" applyFont="1" applyBorder="1" applyAlignment="1">
      <alignment horizontal="left" wrapText="1"/>
    </xf>
    <xf numFmtId="0" fontId="23" fillId="0" borderId="19" xfId="0" applyFont="1" applyBorder="1" applyAlignment="1">
      <alignment horizontal="left" wrapText="1"/>
    </xf>
    <xf numFmtId="0" fontId="23" fillId="0" borderId="20" xfId="0" applyFont="1" applyBorder="1" applyAlignment="1">
      <alignment horizontal="left" wrapText="1"/>
    </xf>
    <xf numFmtId="0" fontId="23" fillId="0" borderId="21" xfId="0" applyFont="1" applyBorder="1" applyAlignment="1">
      <alignment horizontal="left" wrapText="1"/>
    </xf>
    <xf numFmtId="0" fontId="23" fillId="0" borderId="0" xfId="0" applyFont="1" applyAlignment="1">
      <alignment horizontal="left" wrapText="1"/>
    </xf>
    <xf numFmtId="0" fontId="23" fillId="0" borderId="10" xfId="0" applyFont="1" applyBorder="1" applyAlignment="1">
      <alignment horizontal="left" wrapText="1"/>
    </xf>
    <xf numFmtId="0" fontId="23" fillId="0" borderId="15" xfId="0" applyFont="1" applyBorder="1" applyAlignment="1">
      <alignment horizontal="left" wrapText="1"/>
    </xf>
    <xf numFmtId="0" fontId="23" fillId="0" borderId="12" xfId="0" applyFont="1" applyBorder="1" applyAlignment="1">
      <alignment horizontal="left" wrapText="1"/>
    </xf>
    <xf numFmtId="0" fontId="23" fillId="0" borderId="13" xfId="0" applyFont="1" applyBorder="1" applyAlignment="1">
      <alignment horizontal="left" wrapText="1"/>
    </xf>
    <xf numFmtId="0" fontId="19" fillId="0" borderId="0" xfId="0" applyFont="1" applyAlignment="1">
      <alignment horizontal="left" wrapText="1"/>
    </xf>
    <xf numFmtId="0" fontId="21" fillId="0" borderId="14" xfId="0" applyFont="1" applyBorder="1" applyAlignment="1">
      <alignment horizontal="center"/>
    </xf>
    <xf numFmtId="0" fontId="21" fillId="0" borderId="14" xfId="0" applyFont="1" applyBorder="1" applyAlignment="1">
      <alignment horizontal="left"/>
    </xf>
    <xf numFmtId="0" fontId="21" fillId="0" borderId="22" xfId="0" applyFont="1" applyBorder="1" applyAlignment="1">
      <alignment horizontal="left"/>
    </xf>
    <xf numFmtId="0" fontId="21" fillId="0" borderId="23" xfId="0" applyFont="1" applyBorder="1" applyAlignment="1">
      <alignment horizontal="left"/>
    </xf>
    <xf numFmtId="0" fontId="21" fillId="0" borderId="24" xfId="0" applyFont="1" applyBorder="1" applyAlignment="1">
      <alignment horizontal="left"/>
    </xf>
    <xf numFmtId="0" fontId="21" fillId="34" borderId="25" xfId="0" applyFont="1" applyFill="1" applyBorder="1" applyAlignment="1">
      <alignment horizontal="left"/>
    </xf>
    <xf numFmtId="0" fontId="21" fillId="34" borderId="26" xfId="0" applyFont="1" applyFill="1" applyBorder="1" applyAlignment="1">
      <alignment horizontal="left"/>
    </xf>
    <xf numFmtId="0" fontId="21" fillId="34" borderId="27" xfId="0" applyFont="1" applyFill="1" applyBorder="1" applyAlignment="1">
      <alignment horizontal="left"/>
    </xf>
    <xf numFmtId="0" fontId="21" fillId="34" borderId="16" xfId="0" applyFont="1" applyFill="1" applyBorder="1" applyAlignment="1">
      <alignment horizontal="left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8</xdr:row>
      <xdr:rowOff>28575</xdr:rowOff>
    </xdr:from>
    <xdr:to>
      <xdr:col>3</xdr:col>
      <xdr:colOff>276225</xdr:colOff>
      <xdr:row>10</xdr:row>
      <xdr:rowOff>28575</xdr:rowOff>
    </xdr:to>
    <xdr:sp macro="" textlink="">
      <xdr:nvSpPr>
        <xdr:cNvPr id="2" name="Speech Bubble: Oval 1">
          <a:extLst>
            <a:ext uri="{FF2B5EF4-FFF2-40B4-BE49-F238E27FC236}">
              <a16:creationId xmlns:a16="http://schemas.microsoft.com/office/drawing/2014/main" id="{BC7EE0D2-7A30-4168-A1E3-DDAB42E26003}"/>
            </a:ext>
          </a:extLst>
        </xdr:cNvPr>
        <xdr:cNvSpPr/>
      </xdr:nvSpPr>
      <xdr:spPr>
        <a:xfrm>
          <a:off x="2362201" y="2047875"/>
          <a:ext cx="857249" cy="390525"/>
        </a:xfrm>
        <a:prstGeom prst="wedgeEllipseCallout">
          <a:avLst>
            <a:gd name="adj1" fmla="val 23192"/>
            <a:gd name="adj2" fmla="val 120907"/>
          </a:avLst>
        </a:prstGeom>
        <a:solidFill>
          <a:schemeClr val="accent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1.1</a:t>
          </a:r>
        </a:p>
      </xdr:txBody>
    </xdr:sp>
    <xdr:clientData/>
  </xdr:twoCellAnchor>
  <xdr:twoCellAnchor>
    <xdr:from>
      <xdr:col>4</xdr:col>
      <xdr:colOff>495300</xdr:colOff>
      <xdr:row>8</xdr:row>
      <xdr:rowOff>57150</xdr:rowOff>
    </xdr:from>
    <xdr:to>
      <xdr:col>6</xdr:col>
      <xdr:colOff>200025</xdr:colOff>
      <xdr:row>11</xdr:row>
      <xdr:rowOff>9525</xdr:rowOff>
    </xdr:to>
    <xdr:sp macro="" textlink="">
      <xdr:nvSpPr>
        <xdr:cNvPr id="3" name="Speech Bubble: Oval 2">
          <a:extLst>
            <a:ext uri="{FF2B5EF4-FFF2-40B4-BE49-F238E27FC236}">
              <a16:creationId xmlns:a16="http://schemas.microsoft.com/office/drawing/2014/main" id="{73AEE03F-82A5-4272-920D-B43F205740D4}"/>
            </a:ext>
          </a:extLst>
        </xdr:cNvPr>
        <xdr:cNvSpPr/>
      </xdr:nvSpPr>
      <xdr:spPr>
        <a:xfrm>
          <a:off x="4048125" y="2076450"/>
          <a:ext cx="923925" cy="533400"/>
        </a:xfrm>
        <a:prstGeom prst="wedgeEllipseCallout">
          <a:avLst>
            <a:gd name="adj1" fmla="val -58353"/>
            <a:gd name="adj2" fmla="val 112878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2.1</a:t>
          </a:r>
        </a:p>
      </xdr:txBody>
    </xdr:sp>
    <xdr:clientData/>
  </xdr:twoCellAnchor>
  <xdr:twoCellAnchor>
    <xdr:from>
      <xdr:col>8</xdr:col>
      <xdr:colOff>619127</xdr:colOff>
      <xdr:row>8</xdr:row>
      <xdr:rowOff>142875</xdr:rowOff>
    </xdr:from>
    <xdr:to>
      <xdr:col>10</xdr:col>
      <xdr:colOff>114301</xdr:colOff>
      <xdr:row>10</xdr:row>
      <xdr:rowOff>57150</xdr:rowOff>
    </xdr:to>
    <xdr:sp macro="" textlink="">
      <xdr:nvSpPr>
        <xdr:cNvPr id="4" name="Speech Bubble: Oval 3">
          <a:extLst>
            <a:ext uri="{FF2B5EF4-FFF2-40B4-BE49-F238E27FC236}">
              <a16:creationId xmlns:a16="http://schemas.microsoft.com/office/drawing/2014/main" id="{B5D60073-D16A-4F6E-B17B-C966424EE9A7}"/>
            </a:ext>
          </a:extLst>
        </xdr:cNvPr>
        <xdr:cNvSpPr/>
      </xdr:nvSpPr>
      <xdr:spPr>
        <a:xfrm>
          <a:off x="6962777" y="2162175"/>
          <a:ext cx="866774" cy="304800"/>
        </a:xfrm>
        <a:prstGeom prst="wedgeEllipseCallout">
          <a:avLst>
            <a:gd name="adj1" fmla="val -48976"/>
            <a:gd name="adj2" fmla="val 75488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2.2</a:t>
          </a:r>
        </a:p>
      </xdr:txBody>
    </xdr:sp>
    <xdr:clientData/>
  </xdr:twoCellAnchor>
  <xdr:twoCellAnchor>
    <xdr:from>
      <xdr:col>13</xdr:col>
      <xdr:colOff>28575</xdr:colOff>
      <xdr:row>8</xdr:row>
      <xdr:rowOff>76200</xdr:rowOff>
    </xdr:from>
    <xdr:to>
      <xdr:col>14</xdr:col>
      <xdr:colOff>419100</xdr:colOff>
      <xdr:row>11</xdr:row>
      <xdr:rowOff>19055</xdr:rowOff>
    </xdr:to>
    <xdr:sp macro="" textlink="">
      <xdr:nvSpPr>
        <xdr:cNvPr id="5" name="Speech Bubble: Oval 4">
          <a:extLst>
            <a:ext uri="{FF2B5EF4-FFF2-40B4-BE49-F238E27FC236}">
              <a16:creationId xmlns:a16="http://schemas.microsoft.com/office/drawing/2014/main" id="{173BD235-147D-4C6D-B999-5855B794FC67}"/>
            </a:ext>
          </a:extLst>
        </xdr:cNvPr>
        <xdr:cNvSpPr/>
      </xdr:nvSpPr>
      <xdr:spPr>
        <a:xfrm>
          <a:off x="9505950" y="2095500"/>
          <a:ext cx="1000125" cy="523880"/>
        </a:xfrm>
        <a:prstGeom prst="wedgeEllipseCallout">
          <a:avLst>
            <a:gd name="adj1" fmla="val -45558"/>
            <a:gd name="adj2" fmla="val 78565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2.3</a:t>
          </a:r>
        </a:p>
      </xdr:txBody>
    </xdr:sp>
    <xdr:clientData/>
  </xdr:twoCellAnchor>
  <xdr:twoCellAnchor>
    <xdr:from>
      <xdr:col>15</xdr:col>
      <xdr:colOff>352425</xdr:colOff>
      <xdr:row>7</xdr:row>
      <xdr:rowOff>190500</xdr:rowOff>
    </xdr:from>
    <xdr:to>
      <xdr:col>16</xdr:col>
      <xdr:colOff>542925</xdr:colOff>
      <xdr:row>10</xdr:row>
      <xdr:rowOff>66675</xdr:rowOff>
    </xdr:to>
    <xdr:sp macro="" textlink="">
      <xdr:nvSpPr>
        <xdr:cNvPr id="6" name="Speech Bubble: Oval 5">
          <a:extLst>
            <a:ext uri="{FF2B5EF4-FFF2-40B4-BE49-F238E27FC236}">
              <a16:creationId xmlns:a16="http://schemas.microsoft.com/office/drawing/2014/main" id="{1A94F4C1-1F46-4099-BF3B-D8F143E4395B}"/>
            </a:ext>
          </a:extLst>
        </xdr:cNvPr>
        <xdr:cNvSpPr/>
      </xdr:nvSpPr>
      <xdr:spPr>
        <a:xfrm>
          <a:off x="11096625" y="2009775"/>
          <a:ext cx="790575" cy="466725"/>
        </a:xfrm>
        <a:prstGeom prst="wedgeEllipseCallout">
          <a:avLst>
            <a:gd name="adj1" fmla="val 40913"/>
            <a:gd name="adj2" fmla="val 68992"/>
          </a:avLst>
        </a:prstGeom>
        <a:solidFill>
          <a:schemeClr val="accent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1.2</a:t>
          </a:r>
        </a:p>
      </xdr:txBody>
    </xdr:sp>
    <xdr:clientData/>
  </xdr:twoCellAnchor>
  <xdr:twoCellAnchor>
    <xdr:from>
      <xdr:col>17</xdr:col>
      <xdr:colOff>342900</xdr:colOff>
      <xdr:row>7</xdr:row>
      <xdr:rowOff>114300</xdr:rowOff>
    </xdr:from>
    <xdr:to>
      <xdr:col>18</xdr:col>
      <xdr:colOff>523875</xdr:colOff>
      <xdr:row>9</xdr:row>
      <xdr:rowOff>180975</xdr:rowOff>
    </xdr:to>
    <xdr:sp macro="" textlink="">
      <xdr:nvSpPr>
        <xdr:cNvPr id="7" name="Speech Bubble: Oval 6">
          <a:extLst>
            <a:ext uri="{FF2B5EF4-FFF2-40B4-BE49-F238E27FC236}">
              <a16:creationId xmlns:a16="http://schemas.microsoft.com/office/drawing/2014/main" id="{7A103A55-8E36-4B43-9623-F1152FE7F976}"/>
            </a:ext>
          </a:extLst>
        </xdr:cNvPr>
        <xdr:cNvSpPr/>
      </xdr:nvSpPr>
      <xdr:spPr>
        <a:xfrm>
          <a:off x="12487275" y="1933575"/>
          <a:ext cx="790575" cy="466725"/>
        </a:xfrm>
        <a:prstGeom prst="wedgeEllipseCallout">
          <a:avLst>
            <a:gd name="adj1" fmla="val -18124"/>
            <a:gd name="adj2" fmla="val 138380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2.4</a:t>
          </a:r>
        </a:p>
      </xdr:txBody>
    </xdr:sp>
    <xdr:clientData/>
  </xdr:twoCellAnchor>
  <xdr:twoCellAnchor>
    <xdr:from>
      <xdr:col>4</xdr:col>
      <xdr:colOff>514350</xdr:colOff>
      <xdr:row>23</xdr:row>
      <xdr:rowOff>47625</xdr:rowOff>
    </xdr:from>
    <xdr:to>
      <xdr:col>6</xdr:col>
      <xdr:colOff>85725</xdr:colOff>
      <xdr:row>26</xdr:row>
      <xdr:rowOff>0</xdr:rowOff>
    </xdr:to>
    <xdr:sp macro="" textlink="">
      <xdr:nvSpPr>
        <xdr:cNvPr id="8" name="Speech Bubble: Oval 7">
          <a:extLst>
            <a:ext uri="{FF2B5EF4-FFF2-40B4-BE49-F238E27FC236}">
              <a16:creationId xmlns:a16="http://schemas.microsoft.com/office/drawing/2014/main" id="{40FFE148-DA31-4AB6-A32C-B419CB7DD9CC}"/>
            </a:ext>
          </a:extLst>
        </xdr:cNvPr>
        <xdr:cNvSpPr/>
      </xdr:nvSpPr>
      <xdr:spPr>
        <a:xfrm>
          <a:off x="4067175" y="5781675"/>
          <a:ext cx="790575" cy="600075"/>
        </a:xfrm>
        <a:prstGeom prst="wedgeEllipseCallout">
          <a:avLst>
            <a:gd name="adj1" fmla="val 77057"/>
            <a:gd name="adj2" fmla="val 6585"/>
          </a:avLst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8</xdr:row>
      <xdr:rowOff>28575</xdr:rowOff>
    </xdr:from>
    <xdr:to>
      <xdr:col>3</xdr:col>
      <xdr:colOff>276225</xdr:colOff>
      <xdr:row>10</xdr:row>
      <xdr:rowOff>28575</xdr:rowOff>
    </xdr:to>
    <xdr:sp macro="" textlink="">
      <xdr:nvSpPr>
        <xdr:cNvPr id="2" name="Speech Bubble: Oval 1">
          <a:extLst>
            <a:ext uri="{FF2B5EF4-FFF2-40B4-BE49-F238E27FC236}">
              <a16:creationId xmlns:a16="http://schemas.microsoft.com/office/drawing/2014/main" id="{B440861A-E7BD-4483-8965-41AA448C37B4}"/>
            </a:ext>
          </a:extLst>
        </xdr:cNvPr>
        <xdr:cNvSpPr/>
      </xdr:nvSpPr>
      <xdr:spPr>
        <a:xfrm>
          <a:off x="2362201" y="2047875"/>
          <a:ext cx="857249" cy="390525"/>
        </a:xfrm>
        <a:prstGeom prst="wedgeEllipseCallout">
          <a:avLst>
            <a:gd name="adj1" fmla="val 23192"/>
            <a:gd name="adj2" fmla="val 120907"/>
          </a:avLst>
        </a:prstGeom>
        <a:solidFill>
          <a:schemeClr val="accent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1.1</a:t>
          </a:r>
        </a:p>
      </xdr:txBody>
    </xdr:sp>
    <xdr:clientData/>
  </xdr:twoCellAnchor>
  <xdr:twoCellAnchor>
    <xdr:from>
      <xdr:col>4</xdr:col>
      <xdr:colOff>495300</xdr:colOff>
      <xdr:row>8</xdr:row>
      <xdr:rowOff>57150</xdr:rowOff>
    </xdr:from>
    <xdr:to>
      <xdr:col>6</xdr:col>
      <xdr:colOff>200025</xdr:colOff>
      <xdr:row>11</xdr:row>
      <xdr:rowOff>9525</xdr:rowOff>
    </xdr:to>
    <xdr:sp macro="" textlink="">
      <xdr:nvSpPr>
        <xdr:cNvPr id="3" name="Speech Bubble: Oval 2">
          <a:extLst>
            <a:ext uri="{FF2B5EF4-FFF2-40B4-BE49-F238E27FC236}">
              <a16:creationId xmlns:a16="http://schemas.microsoft.com/office/drawing/2014/main" id="{90675A41-5891-4753-92DC-242C578A67A6}"/>
            </a:ext>
          </a:extLst>
        </xdr:cNvPr>
        <xdr:cNvSpPr/>
      </xdr:nvSpPr>
      <xdr:spPr>
        <a:xfrm>
          <a:off x="4048125" y="2076450"/>
          <a:ext cx="923925" cy="533400"/>
        </a:xfrm>
        <a:prstGeom prst="wedgeEllipseCallout">
          <a:avLst>
            <a:gd name="adj1" fmla="val -58353"/>
            <a:gd name="adj2" fmla="val 112878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2.1</a:t>
          </a:r>
        </a:p>
      </xdr:txBody>
    </xdr:sp>
    <xdr:clientData/>
  </xdr:twoCellAnchor>
  <xdr:twoCellAnchor>
    <xdr:from>
      <xdr:col>8</xdr:col>
      <xdr:colOff>619127</xdr:colOff>
      <xdr:row>8</xdr:row>
      <xdr:rowOff>142875</xdr:rowOff>
    </xdr:from>
    <xdr:to>
      <xdr:col>10</xdr:col>
      <xdr:colOff>114301</xdr:colOff>
      <xdr:row>10</xdr:row>
      <xdr:rowOff>57150</xdr:rowOff>
    </xdr:to>
    <xdr:sp macro="" textlink="">
      <xdr:nvSpPr>
        <xdr:cNvPr id="4" name="Speech Bubble: Oval 3">
          <a:extLst>
            <a:ext uri="{FF2B5EF4-FFF2-40B4-BE49-F238E27FC236}">
              <a16:creationId xmlns:a16="http://schemas.microsoft.com/office/drawing/2014/main" id="{6D8FACF7-D33A-4DBD-9C7E-46FC983F793A}"/>
            </a:ext>
          </a:extLst>
        </xdr:cNvPr>
        <xdr:cNvSpPr/>
      </xdr:nvSpPr>
      <xdr:spPr>
        <a:xfrm>
          <a:off x="6962777" y="2162175"/>
          <a:ext cx="866774" cy="304800"/>
        </a:xfrm>
        <a:prstGeom prst="wedgeEllipseCallout">
          <a:avLst>
            <a:gd name="adj1" fmla="val -48976"/>
            <a:gd name="adj2" fmla="val 75488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2.2</a:t>
          </a:r>
        </a:p>
      </xdr:txBody>
    </xdr:sp>
    <xdr:clientData/>
  </xdr:twoCellAnchor>
  <xdr:twoCellAnchor>
    <xdr:from>
      <xdr:col>13</xdr:col>
      <xdr:colOff>28575</xdr:colOff>
      <xdr:row>8</xdr:row>
      <xdr:rowOff>76200</xdr:rowOff>
    </xdr:from>
    <xdr:to>
      <xdr:col>14</xdr:col>
      <xdr:colOff>419100</xdr:colOff>
      <xdr:row>11</xdr:row>
      <xdr:rowOff>19055</xdr:rowOff>
    </xdr:to>
    <xdr:sp macro="" textlink="">
      <xdr:nvSpPr>
        <xdr:cNvPr id="5" name="Speech Bubble: Oval 4">
          <a:extLst>
            <a:ext uri="{FF2B5EF4-FFF2-40B4-BE49-F238E27FC236}">
              <a16:creationId xmlns:a16="http://schemas.microsoft.com/office/drawing/2014/main" id="{C617DE73-E1E0-4A19-BC8F-8AF77F80377C}"/>
            </a:ext>
          </a:extLst>
        </xdr:cNvPr>
        <xdr:cNvSpPr/>
      </xdr:nvSpPr>
      <xdr:spPr>
        <a:xfrm>
          <a:off x="9505950" y="2095500"/>
          <a:ext cx="1000125" cy="523880"/>
        </a:xfrm>
        <a:prstGeom prst="wedgeEllipseCallout">
          <a:avLst>
            <a:gd name="adj1" fmla="val -45558"/>
            <a:gd name="adj2" fmla="val 78565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2.3</a:t>
          </a:r>
        </a:p>
      </xdr:txBody>
    </xdr:sp>
    <xdr:clientData/>
  </xdr:twoCellAnchor>
  <xdr:twoCellAnchor>
    <xdr:from>
      <xdr:col>15</xdr:col>
      <xdr:colOff>352425</xdr:colOff>
      <xdr:row>7</xdr:row>
      <xdr:rowOff>190500</xdr:rowOff>
    </xdr:from>
    <xdr:to>
      <xdr:col>16</xdr:col>
      <xdr:colOff>542925</xdr:colOff>
      <xdr:row>10</xdr:row>
      <xdr:rowOff>66675</xdr:rowOff>
    </xdr:to>
    <xdr:sp macro="" textlink="">
      <xdr:nvSpPr>
        <xdr:cNvPr id="6" name="Speech Bubble: Oval 5">
          <a:extLst>
            <a:ext uri="{FF2B5EF4-FFF2-40B4-BE49-F238E27FC236}">
              <a16:creationId xmlns:a16="http://schemas.microsoft.com/office/drawing/2014/main" id="{41126B3A-0633-4768-8999-839D21D95A5C}"/>
            </a:ext>
          </a:extLst>
        </xdr:cNvPr>
        <xdr:cNvSpPr/>
      </xdr:nvSpPr>
      <xdr:spPr>
        <a:xfrm>
          <a:off x="11096625" y="2009775"/>
          <a:ext cx="790575" cy="466725"/>
        </a:xfrm>
        <a:prstGeom prst="wedgeEllipseCallout">
          <a:avLst>
            <a:gd name="adj1" fmla="val 40913"/>
            <a:gd name="adj2" fmla="val 68992"/>
          </a:avLst>
        </a:prstGeom>
        <a:solidFill>
          <a:schemeClr val="accent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1.2</a:t>
          </a:r>
        </a:p>
      </xdr:txBody>
    </xdr:sp>
    <xdr:clientData/>
  </xdr:twoCellAnchor>
  <xdr:twoCellAnchor>
    <xdr:from>
      <xdr:col>17</xdr:col>
      <xdr:colOff>342900</xdr:colOff>
      <xdr:row>7</xdr:row>
      <xdr:rowOff>114300</xdr:rowOff>
    </xdr:from>
    <xdr:to>
      <xdr:col>18</xdr:col>
      <xdr:colOff>523875</xdr:colOff>
      <xdr:row>9</xdr:row>
      <xdr:rowOff>180975</xdr:rowOff>
    </xdr:to>
    <xdr:sp macro="" textlink="">
      <xdr:nvSpPr>
        <xdr:cNvPr id="7" name="Speech Bubble: Oval 6">
          <a:extLst>
            <a:ext uri="{FF2B5EF4-FFF2-40B4-BE49-F238E27FC236}">
              <a16:creationId xmlns:a16="http://schemas.microsoft.com/office/drawing/2014/main" id="{68F21C5A-A2FE-4281-A7E5-5D621490ACC2}"/>
            </a:ext>
          </a:extLst>
        </xdr:cNvPr>
        <xdr:cNvSpPr/>
      </xdr:nvSpPr>
      <xdr:spPr>
        <a:xfrm>
          <a:off x="12487275" y="1933575"/>
          <a:ext cx="790575" cy="466725"/>
        </a:xfrm>
        <a:prstGeom prst="wedgeEllipseCallout">
          <a:avLst>
            <a:gd name="adj1" fmla="val -18124"/>
            <a:gd name="adj2" fmla="val 138380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2.4</a:t>
          </a:r>
        </a:p>
      </xdr:txBody>
    </xdr:sp>
    <xdr:clientData/>
  </xdr:twoCellAnchor>
  <xdr:twoCellAnchor>
    <xdr:from>
      <xdr:col>4</xdr:col>
      <xdr:colOff>514350</xdr:colOff>
      <xdr:row>23</xdr:row>
      <xdr:rowOff>47625</xdr:rowOff>
    </xdr:from>
    <xdr:to>
      <xdr:col>6</xdr:col>
      <xdr:colOff>85725</xdr:colOff>
      <xdr:row>26</xdr:row>
      <xdr:rowOff>0</xdr:rowOff>
    </xdr:to>
    <xdr:sp macro="" textlink="">
      <xdr:nvSpPr>
        <xdr:cNvPr id="8" name="Speech Bubble: Oval 7">
          <a:extLst>
            <a:ext uri="{FF2B5EF4-FFF2-40B4-BE49-F238E27FC236}">
              <a16:creationId xmlns:a16="http://schemas.microsoft.com/office/drawing/2014/main" id="{42B5AE7A-CCF0-4F4E-A917-0D0512549208}"/>
            </a:ext>
          </a:extLst>
        </xdr:cNvPr>
        <xdr:cNvSpPr/>
      </xdr:nvSpPr>
      <xdr:spPr>
        <a:xfrm>
          <a:off x="4067175" y="5781675"/>
          <a:ext cx="790575" cy="600075"/>
        </a:xfrm>
        <a:prstGeom prst="wedgeEllipseCallout">
          <a:avLst>
            <a:gd name="adj1" fmla="val 77057"/>
            <a:gd name="adj2" fmla="val 6585"/>
          </a:avLst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5B72C-3AF1-43C2-82D2-488EDE465F90}">
  <dimension ref="A1:F20"/>
  <sheetViews>
    <sheetView workbookViewId="0">
      <selection activeCell="C28" sqref="C28"/>
    </sheetView>
  </sheetViews>
  <sheetFormatPr defaultRowHeight="15" x14ac:dyDescent="0.25"/>
  <cols>
    <col min="1" max="1" width="23.5703125" customWidth="1"/>
    <col min="2" max="6" width="17.140625" customWidth="1"/>
  </cols>
  <sheetData>
    <row r="1" spans="1:6" x14ac:dyDescent="0.25">
      <c r="A1" s="73" t="s">
        <v>49</v>
      </c>
      <c r="B1" s="94" t="s">
        <v>50</v>
      </c>
      <c r="C1" s="94"/>
      <c r="D1" s="94"/>
      <c r="E1" s="95"/>
      <c r="F1" s="96"/>
    </row>
    <row r="2" spans="1:6" x14ac:dyDescent="0.25">
      <c r="A2" s="74" t="s">
        <v>51</v>
      </c>
      <c r="B2" s="88" t="s">
        <v>52</v>
      </c>
      <c r="C2" s="89"/>
      <c r="D2" s="89"/>
      <c r="E2" s="89"/>
      <c r="F2" s="90"/>
    </row>
    <row r="3" spans="1:6" x14ac:dyDescent="0.25">
      <c r="A3" s="75" t="s">
        <v>53</v>
      </c>
      <c r="B3" s="97" t="s">
        <v>88</v>
      </c>
      <c r="C3" s="97"/>
      <c r="D3" s="97"/>
      <c r="E3" s="88"/>
      <c r="F3" s="98"/>
    </row>
    <row r="4" spans="1:6" x14ac:dyDescent="0.25">
      <c r="A4" s="75" t="s">
        <v>54</v>
      </c>
      <c r="B4" s="97" t="s">
        <v>89</v>
      </c>
      <c r="C4" s="97"/>
      <c r="D4" s="97"/>
      <c r="E4" s="88"/>
      <c r="F4" s="98"/>
    </row>
    <row r="5" spans="1:6" x14ac:dyDescent="0.25">
      <c r="A5" s="75" t="s">
        <v>55</v>
      </c>
      <c r="B5" s="97" t="s">
        <v>90</v>
      </c>
      <c r="C5" s="97"/>
      <c r="D5" s="97"/>
      <c r="E5" s="88"/>
      <c r="F5" s="98"/>
    </row>
    <row r="6" spans="1:6" x14ac:dyDescent="0.25">
      <c r="A6" s="87" t="s">
        <v>56</v>
      </c>
      <c r="B6" s="88" t="s">
        <v>91</v>
      </c>
      <c r="C6" s="89"/>
      <c r="D6" s="89"/>
      <c r="E6" s="89"/>
      <c r="F6" s="90"/>
    </row>
    <row r="7" spans="1:6" x14ac:dyDescent="0.25">
      <c r="A7" s="75" t="s">
        <v>57</v>
      </c>
      <c r="B7" s="88" t="s">
        <v>58</v>
      </c>
      <c r="C7" s="89"/>
      <c r="D7" s="89"/>
      <c r="E7" s="89"/>
      <c r="F7" s="90"/>
    </row>
    <row r="8" spans="1:6" x14ac:dyDescent="0.25">
      <c r="A8" s="75" t="s">
        <v>59</v>
      </c>
      <c r="B8" s="91">
        <v>45258</v>
      </c>
      <c r="C8" s="92"/>
      <c r="D8" s="92"/>
      <c r="E8" s="92"/>
      <c r="F8" s="93"/>
    </row>
    <row r="9" spans="1:6" x14ac:dyDescent="0.25">
      <c r="A9" s="75" t="s">
        <v>60</v>
      </c>
      <c r="B9" s="31" t="s">
        <v>61</v>
      </c>
      <c r="C9" s="31" t="s">
        <v>62</v>
      </c>
      <c r="D9" s="77" t="s">
        <v>63</v>
      </c>
      <c r="E9" s="78" t="s">
        <v>64</v>
      </c>
      <c r="F9" s="79" t="s">
        <v>55</v>
      </c>
    </row>
    <row r="10" spans="1:6" x14ac:dyDescent="0.25">
      <c r="A10" s="80" t="s">
        <v>65</v>
      </c>
      <c r="B10" s="10" t="s">
        <v>66</v>
      </c>
      <c r="C10" s="10"/>
      <c r="D10" s="10"/>
      <c r="E10" s="81" t="s">
        <v>67</v>
      </c>
      <c r="F10" s="82" t="s">
        <v>67</v>
      </c>
    </row>
    <row r="11" spans="1:6" x14ac:dyDescent="0.25">
      <c r="A11" s="80" t="s">
        <v>68</v>
      </c>
      <c r="B11" s="10" t="s">
        <v>69</v>
      </c>
      <c r="C11" s="10"/>
      <c r="D11" s="10"/>
      <c r="E11" s="81" t="s">
        <v>67</v>
      </c>
      <c r="F11" s="82" t="s">
        <v>67</v>
      </c>
    </row>
    <row r="12" spans="1:6" x14ac:dyDescent="0.25">
      <c r="A12" s="80" t="s">
        <v>70</v>
      </c>
      <c r="B12" s="10" t="s">
        <v>71</v>
      </c>
      <c r="C12" s="10"/>
      <c r="D12" s="10"/>
      <c r="E12" s="81" t="s">
        <v>67</v>
      </c>
      <c r="F12" s="82" t="s">
        <v>67</v>
      </c>
    </row>
    <row r="13" spans="1:6" x14ac:dyDescent="0.25">
      <c r="A13" s="83" t="s">
        <v>72</v>
      </c>
      <c r="B13" s="10" t="s">
        <v>73</v>
      </c>
      <c r="C13" s="76">
        <v>100</v>
      </c>
      <c r="D13" s="10"/>
      <c r="E13" s="81" t="s">
        <v>67</v>
      </c>
      <c r="F13" s="82" t="s">
        <v>67</v>
      </c>
    </row>
    <row r="14" spans="1:6" x14ac:dyDescent="0.25">
      <c r="A14" s="83" t="s">
        <v>74</v>
      </c>
      <c r="B14" s="10" t="s">
        <v>75</v>
      </c>
      <c r="C14" s="76">
        <v>100</v>
      </c>
      <c r="D14" s="10"/>
      <c r="E14" s="81" t="s">
        <v>67</v>
      </c>
      <c r="F14" s="82" t="s">
        <v>67</v>
      </c>
    </row>
    <row r="15" spans="1:6" x14ac:dyDescent="0.25">
      <c r="A15" s="83" t="s">
        <v>76</v>
      </c>
      <c r="B15" s="10" t="s">
        <v>77</v>
      </c>
      <c r="C15" s="76">
        <v>100</v>
      </c>
      <c r="D15" s="10"/>
      <c r="E15" s="81" t="s">
        <v>67</v>
      </c>
      <c r="F15" s="82" t="s">
        <v>67</v>
      </c>
    </row>
    <row r="16" spans="1:6" x14ac:dyDescent="0.25">
      <c r="A16" s="80" t="s">
        <v>78</v>
      </c>
      <c r="B16" s="10" t="s">
        <v>79</v>
      </c>
      <c r="C16" s="76">
        <v>100</v>
      </c>
      <c r="D16" s="81" t="s">
        <v>67</v>
      </c>
      <c r="E16" s="81" t="s">
        <v>67</v>
      </c>
      <c r="F16" s="82" t="s">
        <v>67</v>
      </c>
    </row>
    <row r="17" spans="1:6" x14ac:dyDescent="0.25">
      <c r="A17" s="80" t="s">
        <v>80</v>
      </c>
      <c r="B17" s="10" t="s">
        <v>81</v>
      </c>
      <c r="C17" s="76">
        <v>100</v>
      </c>
      <c r="D17" s="81" t="s">
        <v>67</v>
      </c>
      <c r="E17" s="81" t="s">
        <v>67</v>
      </c>
      <c r="F17" s="82" t="s">
        <v>67</v>
      </c>
    </row>
    <row r="18" spans="1:6" x14ac:dyDescent="0.25">
      <c r="A18" s="80" t="s">
        <v>82</v>
      </c>
      <c r="B18" s="10" t="s">
        <v>83</v>
      </c>
      <c r="C18" s="76">
        <v>100</v>
      </c>
      <c r="D18" s="81" t="s">
        <v>67</v>
      </c>
      <c r="E18" s="81" t="s">
        <v>67</v>
      </c>
      <c r="F18" s="82" t="s">
        <v>67</v>
      </c>
    </row>
    <row r="19" spans="1:6" x14ac:dyDescent="0.25">
      <c r="A19" s="80" t="s">
        <v>84</v>
      </c>
      <c r="B19" s="10" t="s">
        <v>85</v>
      </c>
      <c r="C19" s="76">
        <v>100</v>
      </c>
      <c r="D19" s="81" t="s">
        <v>67</v>
      </c>
      <c r="E19" s="81" t="s">
        <v>67</v>
      </c>
      <c r="F19" s="82" t="s">
        <v>67</v>
      </c>
    </row>
    <row r="20" spans="1:6" ht="15.75" thickBot="1" x14ac:dyDescent="0.3">
      <c r="A20" s="84" t="s">
        <v>86</v>
      </c>
      <c r="B20" s="39" t="s">
        <v>87</v>
      </c>
      <c r="C20" s="39"/>
      <c r="D20" s="85" t="s">
        <v>67</v>
      </c>
      <c r="E20" s="85" t="s">
        <v>67</v>
      </c>
      <c r="F20" s="86" t="s">
        <v>67</v>
      </c>
    </row>
  </sheetData>
  <mergeCells count="8">
    <mergeCell ref="B7:F7"/>
    <mergeCell ref="B8:F8"/>
    <mergeCell ref="B1:F1"/>
    <mergeCell ref="B2:F2"/>
    <mergeCell ref="B3:F3"/>
    <mergeCell ref="B4:F4"/>
    <mergeCell ref="B5:F5"/>
    <mergeCell ref="B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workbookViewId="0">
      <selection activeCell="F23" sqref="F23"/>
    </sheetView>
  </sheetViews>
  <sheetFormatPr defaultRowHeight="15" x14ac:dyDescent="0.25"/>
  <cols>
    <col min="1" max="1" width="19" customWidth="1"/>
    <col min="2" max="2" width="14.85546875" customWidth="1"/>
    <col min="3" max="3" width="11.7109375" customWidth="1"/>
    <col min="4" max="4" width="17.7109375" customWidth="1"/>
    <col min="5" max="5" width="14.42578125" customWidth="1"/>
    <col min="6" max="6" width="13.5703125" customWidth="1"/>
    <col min="7" max="7" width="10.5703125" customWidth="1"/>
  </cols>
  <sheetData>
    <row r="1" spans="1:7" x14ac:dyDescent="0.25">
      <c r="A1" t="s">
        <v>0</v>
      </c>
      <c r="D1" t="s">
        <v>1</v>
      </c>
      <c r="E1" t="s">
        <v>2</v>
      </c>
      <c r="F1" t="s">
        <v>3</v>
      </c>
      <c r="G1" t="s">
        <v>4</v>
      </c>
    </row>
    <row r="2" spans="1:7" x14ac:dyDescent="0.25">
      <c r="A2" t="s">
        <v>5</v>
      </c>
      <c r="B2" t="s">
        <v>6</v>
      </c>
      <c r="C2" t="s">
        <v>7</v>
      </c>
      <c r="D2" t="s">
        <v>8</v>
      </c>
      <c r="E2" t="s">
        <v>8</v>
      </c>
      <c r="F2" t="s">
        <v>8</v>
      </c>
      <c r="G2" t="s">
        <v>8</v>
      </c>
    </row>
    <row r="3" spans="1:7" x14ac:dyDescent="0.25">
      <c r="A3" t="s">
        <v>9</v>
      </c>
      <c r="B3" t="s">
        <v>10</v>
      </c>
      <c r="C3">
        <v>20.175999999999998</v>
      </c>
      <c r="D3">
        <v>252</v>
      </c>
      <c r="E3">
        <v>140333</v>
      </c>
      <c r="F3">
        <v>92234</v>
      </c>
      <c r="G3">
        <v>161309</v>
      </c>
    </row>
    <row r="4" spans="1:7" x14ac:dyDescent="0.25">
      <c r="A4" t="s">
        <v>11</v>
      </c>
      <c r="B4" t="s">
        <v>12</v>
      </c>
      <c r="C4">
        <v>18.888999999999999</v>
      </c>
      <c r="D4">
        <v>2885</v>
      </c>
      <c r="E4">
        <v>811758</v>
      </c>
      <c r="F4">
        <v>528364</v>
      </c>
      <c r="G4">
        <v>1033231</v>
      </c>
    </row>
    <row r="5" spans="1:7" x14ac:dyDescent="0.25">
      <c r="A5" t="s">
        <v>13</v>
      </c>
      <c r="B5" t="s">
        <v>14</v>
      </c>
      <c r="C5">
        <v>18.626999999999999</v>
      </c>
      <c r="D5">
        <v>504140</v>
      </c>
      <c r="E5">
        <v>706743</v>
      </c>
      <c r="F5">
        <v>592018</v>
      </c>
      <c r="G5">
        <v>696034</v>
      </c>
    </row>
    <row r="6" spans="1:7" x14ac:dyDescent="0.25">
      <c r="A6" t="s">
        <v>15</v>
      </c>
      <c r="B6" t="s">
        <v>16</v>
      </c>
      <c r="C6">
        <v>27.065999999999999</v>
      </c>
      <c r="D6">
        <v>539</v>
      </c>
      <c r="E6">
        <v>428868</v>
      </c>
      <c r="F6">
        <v>313402</v>
      </c>
      <c r="G6">
        <v>478495</v>
      </c>
    </row>
    <row r="7" spans="1:7" x14ac:dyDescent="0.25">
      <c r="A7" t="s">
        <v>17</v>
      </c>
      <c r="B7" t="s">
        <v>18</v>
      </c>
      <c r="C7">
        <v>25.754999999999999</v>
      </c>
      <c r="D7">
        <v>573</v>
      </c>
      <c r="E7">
        <v>310150</v>
      </c>
      <c r="F7">
        <v>223461</v>
      </c>
      <c r="G7">
        <v>385263</v>
      </c>
    </row>
    <row r="8" spans="1:7" x14ac:dyDescent="0.25">
      <c r="A8" t="s">
        <v>19</v>
      </c>
      <c r="B8" t="s">
        <v>10</v>
      </c>
      <c r="C8">
        <v>23.030999999999999</v>
      </c>
      <c r="D8">
        <v>572</v>
      </c>
      <c r="E8">
        <v>341931</v>
      </c>
      <c r="F8">
        <v>235505</v>
      </c>
      <c r="G8">
        <v>391010</v>
      </c>
    </row>
    <row r="9" spans="1:7" x14ac:dyDescent="0.25">
      <c r="A9" t="s">
        <v>20</v>
      </c>
      <c r="B9" t="s">
        <v>21</v>
      </c>
      <c r="C9">
        <v>24.66</v>
      </c>
      <c r="D9">
        <v>185341</v>
      </c>
      <c r="E9">
        <v>357286</v>
      </c>
      <c r="F9">
        <v>249172</v>
      </c>
      <c r="G9">
        <v>409899</v>
      </c>
    </row>
    <row r="10" spans="1:7" x14ac:dyDescent="0.25">
      <c r="A10" t="s">
        <v>22</v>
      </c>
      <c r="B10" t="s">
        <v>23</v>
      </c>
      <c r="C10">
        <v>45.959000000000003</v>
      </c>
      <c r="D10">
        <v>106386</v>
      </c>
      <c r="E10">
        <v>181721</v>
      </c>
      <c r="F10">
        <v>136568</v>
      </c>
      <c r="G10">
        <v>197498</v>
      </c>
    </row>
    <row r="11" spans="1:7" x14ac:dyDescent="0.25">
      <c r="A11" t="s">
        <v>24</v>
      </c>
      <c r="B11" t="s">
        <v>25</v>
      </c>
      <c r="C11">
        <v>42.445</v>
      </c>
      <c r="D11">
        <v>152855</v>
      </c>
      <c r="E11">
        <v>208441</v>
      </c>
      <c r="F11">
        <v>167657</v>
      </c>
      <c r="G11">
        <v>208551</v>
      </c>
    </row>
    <row r="14" spans="1:7" s="23" customFormat="1" ht="23.25" x14ac:dyDescent="0.35">
      <c r="A14" s="25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30DE0-FBBB-4BD0-820C-6E2BCF0919C3}">
  <dimension ref="A1:AH36"/>
  <sheetViews>
    <sheetView topLeftCell="G15" workbookViewId="0">
      <selection activeCell="C40" sqref="C40"/>
    </sheetView>
  </sheetViews>
  <sheetFormatPr defaultRowHeight="15" x14ac:dyDescent="0.25"/>
  <cols>
    <col min="1" max="1" width="17.5703125" customWidth="1"/>
    <col min="2" max="2" width="14.85546875" customWidth="1"/>
    <col min="3" max="3" width="11.7109375" customWidth="1"/>
    <col min="4" max="4" width="9.140625" style="3"/>
    <col min="7" max="7" width="10.85546875" customWidth="1"/>
    <col min="8" max="8" width="12.7109375" style="45" customWidth="1"/>
    <col min="9" max="9" width="11.42578125" style="45" customWidth="1"/>
    <col min="10" max="11" width="9.140625" style="45"/>
    <col min="12" max="12" width="5.5703125" customWidth="1"/>
    <col min="13" max="13" width="11.7109375" style="45" customWidth="1"/>
    <col min="14" max="14" width="9.140625" style="45"/>
    <col min="15" max="15" width="9.85546875" style="45" customWidth="1"/>
    <col min="16" max="16" width="9" style="45" customWidth="1"/>
    <col min="17" max="17" width="12" customWidth="1"/>
    <col min="18" max="34" width="9.140625" style="45"/>
  </cols>
  <sheetData>
    <row r="1" spans="1:34" ht="12.75" customHeight="1" x14ac:dyDescent="0.25">
      <c r="B1" s="99" t="s">
        <v>36</v>
      </c>
      <c r="C1" s="100"/>
      <c r="D1" s="100"/>
      <c r="E1" s="100"/>
      <c r="F1" s="101"/>
      <c r="H1" s="108" t="s">
        <v>48</v>
      </c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</row>
    <row r="2" spans="1:34" ht="30" customHeight="1" x14ac:dyDescent="0.25">
      <c r="B2" s="102"/>
      <c r="C2" s="103"/>
      <c r="D2" s="103"/>
      <c r="E2" s="103"/>
      <c r="F2" s="104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</row>
    <row r="3" spans="1:34" ht="21.75" customHeight="1" x14ac:dyDescent="0.25">
      <c r="B3" s="102"/>
      <c r="C3" s="103"/>
      <c r="D3" s="103"/>
      <c r="E3" s="103"/>
      <c r="F3" s="104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</row>
    <row r="4" spans="1:34" ht="17.25" customHeight="1" x14ac:dyDescent="0.25">
      <c r="B4" s="102"/>
      <c r="C4" s="103"/>
      <c r="D4" s="103"/>
      <c r="E4" s="103"/>
      <c r="F4" s="104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</row>
    <row r="5" spans="1:34" ht="21.75" customHeight="1" x14ac:dyDescent="0.25">
      <c r="B5" s="102"/>
      <c r="C5" s="103"/>
      <c r="D5" s="103"/>
      <c r="E5" s="103"/>
      <c r="F5" s="104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</row>
    <row r="6" spans="1:34" ht="28.5" customHeight="1" x14ac:dyDescent="0.25">
      <c r="B6" s="102"/>
      <c r="C6" s="103"/>
      <c r="D6" s="103"/>
      <c r="E6" s="103"/>
      <c r="F6" s="104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</row>
    <row r="7" spans="1:34" ht="11.25" customHeight="1" x14ac:dyDescent="0.25">
      <c r="B7" s="105"/>
      <c r="C7" s="106"/>
      <c r="D7" s="106"/>
      <c r="E7" s="106"/>
      <c r="F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</row>
    <row r="8" spans="1:34" ht="15.75" customHeight="1" x14ac:dyDescent="0.25"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</row>
    <row r="9" spans="1:34" ht="15.75" customHeight="1" x14ac:dyDescent="0.25">
      <c r="H9" s="24"/>
      <c r="I9" s="24"/>
      <c r="J9" s="24"/>
      <c r="K9" s="24"/>
      <c r="L9" s="29"/>
      <c r="M9" s="24"/>
      <c r="N9" s="24"/>
      <c r="O9" s="24"/>
      <c r="P9" s="24"/>
      <c r="Q9" s="29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</row>
    <row r="11" spans="1:34" x14ac:dyDescent="0.25">
      <c r="Q11" s="31" t="s">
        <v>40</v>
      </c>
      <c r="R11" s="60">
        <v>0.20300000000000001</v>
      </c>
      <c r="S11" s="60">
        <v>0.20610000000000001</v>
      </c>
      <c r="T11" s="60">
        <v>0.2072</v>
      </c>
      <c r="U11" s="60">
        <v>0.21179999999999999</v>
      </c>
      <c r="V11" s="60">
        <v>0.2074</v>
      </c>
      <c r="W11" s="60">
        <v>0.2011</v>
      </c>
      <c r="X11" s="60">
        <v>0.214</v>
      </c>
      <c r="Y11" s="60">
        <v>0.2046</v>
      </c>
      <c r="Z11" s="60">
        <v>0.1983</v>
      </c>
      <c r="AA11" s="60">
        <v>0.20549999999999999</v>
      </c>
      <c r="AB11" s="60">
        <v>0.20039999999999999</v>
      </c>
      <c r="AC11" s="60">
        <v>0.20150000000000001</v>
      </c>
      <c r="AD11" s="60">
        <v>0.20810000000000001</v>
      </c>
      <c r="AE11" s="60">
        <v>0.20069999999999999</v>
      </c>
      <c r="AF11" s="61"/>
      <c r="AG11" s="61"/>
      <c r="AH11" s="61"/>
    </row>
    <row r="12" spans="1:34" s="22" customFormat="1" ht="21" x14ac:dyDescent="0.35">
      <c r="D12" s="109" t="s">
        <v>26</v>
      </c>
      <c r="E12" s="109"/>
      <c r="F12" s="109"/>
      <c r="H12" s="110" t="s">
        <v>30</v>
      </c>
      <c r="I12" s="110"/>
      <c r="J12" s="110"/>
      <c r="K12" s="110"/>
      <c r="L12" s="37"/>
      <c r="M12" s="111" t="s">
        <v>37</v>
      </c>
      <c r="N12" s="112"/>
      <c r="O12" s="112"/>
      <c r="P12" s="113"/>
      <c r="Q12" s="26"/>
      <c r="R12" s="111" t="s">
        <v>38</v>
      </c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3"/>
    </row>
    <row r="13" spans="1:34" x14ac:dyDescent="0.25">
      <c r="A13" s="10" t="s">
        <v>0</v>
      </c>
      <c r="B13" s="10"/>
      <c r="C13" s="10"/>
      <c r="D13" s="12" t="s">
        <v>32</v>
      </c>
      <c r="E13" s="27" t="s">
        <v>4</v>
      </c>
      <c r="F13" s="10" t="s">
        <v>27</v>
      </c>
      <c r="H13" s="46" t="s">
        <v>46</v>
      </c>
      <c r="I13" s="46" t="s">
        <v>47</v>
      </c>
      <c r="J13" s="46"/>
      <c r="K13" s="46"/>
      <c r="L13" s="10"/>
      <c r="M13" s="57" t="s">
        <v>43</v>
      </c>
      <c r="N13" s="57" t="s">
        <v>44</v>
      </c>
      <c r="O13" s="46"/>
      <c r="P13" s="46"/>
      <c r="Q13" s="10"/>
      <c r="R13" s="46" t="s">
        <v>45</v>
      </c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</row>
    <row r="14" spans="1:34" x14ac:dyDescent="0.25">
      <c r="A14" s="10" t="s">
        <v>5</v>
      </c>
      <c r="B14" s="10" t="s">
        <v>6</v>
      </c>
      <c r="C14" s="10" t="s">
        <v>7</v>
      </c>
      <c r="D14" s="12" t="s">
        <v>31</v>
      </c>
      <c r="E14" s="27" t="s">
        <v>8</v>
      </c>
      <c r="F14" s="10"/>
      <c r="H14" s="46" t="s">
        <v>8</v>
      </c>
      <c r="I14" s="46"/>
      <c r="J14" s="46"/>
      <c r="K14" s="46"/>
      <c r="L14" s="10"/>
      <c r="M14" s="46"/>
      <c r="N14" s="46"/>
      <c r="O14" s="46"/>
      <c r="P14" s="46"/>
      <c r="Q14" s="10"/>
      <c r="R14" s="46" t="s">
        <v>8</v>
      </c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</row>
    <row r="15" spans="1:34" s="72" customFormat="1" x14ac:dyDescent="0.25">
      <c r="A15" s="66" t="s">
        <v>13</v>
      </c>
      <c r="B15" s="66" t="s">
        <v>14</v>
      </c>
      <c r="C15" s="66">
        <v>18.626999999999999</v>
      </c>
      <c r="D15" s="67">
        <v>10</v>
      </c>
      <c r="E15" s="68">
        <v>696034</v>
      </c>
      <c r="F15" s="69">
        <f>(D15/E15)/($D$15/$E$15)</f>
        <v>1</v>
      </c>
      <c r="G15" s="70"/>
      <c r="H15" s="71">
        <v>706743</v>
      </c>
      <c r="I15" s="71"/>
      <c r="J15" s="71"/>
      <c r="K15" s="71"/>
      <c r="L15" s="66"/>
      <c r="M15" s="71">
        <v>504140</v>
      </c>
      <c r="N15" s="71"/>
      <c r="O15" s="71"/>
      <c r="P15" s="71"/>
      <c r="Q15" s="66"/>
      <c r="R15" s="71">
        <v>504140</v>
      </c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34" x14ac:dyDescent="0.25">
      <c r="A16" s="10" t="s">
        <v>11</v>
      </c>
      <c r="B16" s="10" t="s">
        <v>12</v>
      </c>
      <c r="C16" s="10">
        <v>18.888999999999999</v>
      </c>
      <c r="D16" s="13">
        <v>10</v>
      </c>
      <c r="E16" s="62">
        <v>1033231</v>
      </c>
      <c r="F16" s="14">
        <f>(D16/E16)/($D$22/$E$22)</f>
        <v>0.20184353740838207</v>
      </c>
      <c r="G16" s="9"/>
      <c r="H16" s="46">
        <v>767056.96</v>
      </c>
      <c r="I16" s="46"/>
      <c r="J16" s="46"/>
      <c r="K16" s="46"/>
      <c r="L16" s="10"/>
      <c r="M16" s="46">
        <v>2514.12</v>
      </c>
      <c r="N16" s="46"/>
      <c r="O16" s="46"/>
      <c r="P16" s="46"/>
      <c r="Q16" s="10"/>
      <c r="R16" s="46">
        <v>3099.8</v>
      </c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</row>
    <row r="17" spans="1:34" x14ac:dyDescent="0.25">
      <c r="A17" s="10" t="s">
        <v>9</v>
      </c>
      <c r="B17" s="10" t="s">
        <v>10</v>
      </c>
      <c r="C17" s="10">
        <v>20.175999999999998</v>
      </c>
      <c r="D17" s="13">
        <v>10</v>
      </c>
      <c r="E17" s="62">
        <v>161309</v>
      </c>
      <c r="F17" s="14">
        <f>(D17/E17)/($D$22/$E$22)</f>
        <v>1.292866486060914</v>
      </c>
      <c r="G17" s="9"/>
      <c r="H17" s="46">
        <v>133154.57</v>
      </c>
      <c r="I17" s="46"/>
      <c r="J17" s="46"/>
      <c r="K17" s="46"/>
      <c r="L17" s="10"/>
      <c r="M17" s="46">
        <v>59.33</v>
      </c>
      <c r="N17" s="46"/>
      <c r="O17" s="46"/>
      <c r="P17" s="46"/>
      <c r="Q17" s="10"/>
      <c r="R17" s="46">
        <v>59.84</v>
      </c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</row>
    <row r="18" spans="1:34" x14ac:dyDescent="0.25">
      <c r="A18" s="10" t="s">
        <v>19</v>
      </c>
      <c r="B18" s="10" t="s">
        <v>10</v>
      </c>
      <c r="C18" s="10">
        <v>23.030999999999999</v>
      </c>
      <c r="D18" s="13">
        <v>10</v>
      </c>
      <c r="E18" s="62">
        <v>391010</v>
      </c>
      <c r="F18" s="14">
        <f>(D18/E18)/($D$22/$E$22)</f>
        <v>0.53336487557862977</v>
      </c>
      <c r="G18" s="9"/>
      <c r="H18" s="46">
        <v>338314.16</v>
      </c>
      <c r="I18" s="46"/>
      <c r="J18" s="46"/>
      <c r="K18" s="46"/>
      <c r="L18" s="10"/>
      <c r="M18" s="46">
        <v>63.13</v>
      </c>
      <c r="N18" s="46"/>
      <c r="O18" s="46"/>
      <c r="P18" s="46"/>
      <c r="Q18" s="10"/>
      <c r="R18" s="46">
        <v>74.72</v>
      </c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</row>
    <row r="19" spans="1:34" s="5" customFormat="1" x14ac:dyDescent="0.25">
      <c r="A19" s="15" t="s">
        <v>20</v>
      </c>
      <c r="B19" s="15" t="s">
        <v>21</v>
      </c>
      <c r="C19" s="15">
        <v>24.66</v>
      </c>
      <c r="D19" s="16">
        <v>10</v>
      </c>
      <c r="E19" s="63">
        <v>409899</v>
      </c>
      <c r="F19" s="14">
        <f>(D19/E19)/($D$22/$E$22)</f>
        <v>0.50878631077411751</v>
      </c>
      <c r="G19" s="9"/>
      <c r="H19" s="47">
        <v>347312.33</v>
      </c>
      <c r="I19" s="47"/>
      <c r="J19" s="47"/>
      <c r="K19" s="47"/>
      <c r="L19" s="15"/>
      <c r="M19" s="47">
        <v>420900.31</v>
      </c>
      <c r="N19" s="47"/>
      <c r="O19" s="47"/>
      <c r="P19" s="47"/>
      <c r="Q19" s="15"/>
      <c r="R19" s="47">
        <v>409289.83</v>
      </c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</row>
    <row r="20" spans="1:34" x14ac:dyDescent="0.25">
      <c r="A20" s="10" t="s">
        <v>17</v>
      </c>
      <c r="B20" s="10" t="s">
        <v>18</v>
      </c>
      <c r="C20" s="10">
        <v>25.754999999999999</v>
      </c>
      <c r="D20" s="13">
        <v>10</v>
      </c>
      <c r="E20" s="62">
        <v>385263</v>
      </c>
      <c r="F20" s="14">
        <f>(D20/E20)/($D$22/$E$22)</f>
        <v>0.54132112349226369</v>
      </c>
      <c r="G20" s="9"/>
      <c r="H20" s="46">
        <v>301416.67</v>
      </c>
      <c r="I20" s="46"/>
      <c r="J20" s="46"/>
      <c r="K20" s="46"/>
      <c r="L20" s="10"/>
      <c r="M20" s="46">
        <v>184.34</v>
      </c>
      <c r="N20" s="46"/>
      <c r="O20" s="46"/>
      <c r="P20" s="46"/>
      <c r="Q20" s="10"/>
      <c r="R20" s="46">
        <v>147.11000000000001</v>
      </c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</row>
    <row r="21" spans="1:34" x14ac:dyDescent="0.25">
      <c r="A21" s="10" t="s">
        <v>15</v>
      </c>
      <c r="B21" s="10" t="s">
        <v>16</v>
      </c>
      <c r="C21" s="10">
        <v>27.065999999999999</v>
      </c>
      <c r="D21" s="13">
        <v>10</v>
      </c>
      <c r="E21" s="62">
        <v>478495</v>
      </c>
      <c r="F21" s="14">
        <f>(D21/E21)/($D$22/$E$22)</f>
        <v>0.43584781450171894</v>
      </c>
      <c r="G21" s="9"/>
      <c r="H21" s="46">
        <v>404001.7</v>
      </c>
      <c r="I21" s="46"/>
      <c r="J21" s="46"/>
      <c r="K21" s="46"/>
      <c r="L21" s="10"/>
      <c r="M21" s="46">
        <v>486.74</v>
      </c>
      <c r="N21" s="46"/>
      <c r="O21" s="46"/>
      <c r="P21" s="46"/>
      <c r="Q21" s="10"/>
      <c r="R21" s="46">
        <v>370.94</v>
      </c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</row>
    <row r="22" spans="1:34" s="4" customFormat="1" x14ac:dyDescent="0.25">
      <c r="A22" s="17" t="s">
        <v>24</v>
      </c>
      <c r="B22" s="17" t="s">
        <v>25</v>
      </c>
      <c r="C22" s="17">
        <v>42.445</v>
      </c>
      <c r="D22" s="18">
        <v>10</v>
      </c>
      <c r="E22" s="28">
        <v>208551</v>
      </c>
      <c r="F22" s="14">
        <f>(D22/E22)/($D$22/$E$22)</f>
        <v>1</v>
      </c>
      <c r="G22" s="9"/>
      <c r="H22" s="48">
        <v>189215.16</v>
      </c>
      <c r="I22" s="48"/>
      <c r="J22" s="48"/>
      <c r="K22" s="48"/>
      <c r="L22" s="17"/>
      <c r="M22" s="48">
        <v>318044.96000000002</v>
      </c>
      <c r="N22" s="48"/>
      <c r="O22" s="48"/>
      <c r="P22" s="48"/>
      <c r="Q22" s="17"/>
      <c r="R22" s="48">
        <v>231810.52</v>
      </c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</row>
    <row r="23" spans="1:34" s="6" customFormat="1" ht="15.75" thickBot="1" x14ac:dyDescent="0.3">
      <c r="A23" s="19" t="s">
        <v>22</v>
      </c>
      <c r="B23" s="19" t="s">
        <v>23</v>
      </c>
      <c r="C23" s="19">
        <v>45.959000000000003</v>
      </c>
      <c r="D23" s="20">
        <v>10</v>
      </c>
      <c r="E23" s="64">
        <v>197498</v>
      </c>
      <c r="F23" s="21">
        <f>(D23/E23)/($D$22/$E$22)</f>
        <v>1.0559651236974552</v>
      </c>
      <c r="G23" s="11"/>
      <c r="H23" s="49">
        <v>178772.09</v>
      </c>
      <c r="I23" s="49"/>
      <c r="J23" s="49"/>
      <c r="K23" s="49"/>
      <c r="L23" s="19"/>
      <c r="M23" s="49">
        <v>269771.3</v>
      </c>
      <c r="N23" s="49"/>
      <c r="O23" s="49"/>
      <c r="P23" s="49"/>
      <c r="Q23" s="19"/>
      <c r="R23" s="49">
        <v>213474.85</v>
      </c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</row>
    <row r="24" spans="1:34" s="22" customFormat="1" ht="21" x14ac:dyDescent="0.35">
      <c r="H24" s="114" t="s">
        <v>41</v>
      </c>
      <c r="I24" s="115"/>
      <c r="J24" s="115"/>
      <c r="K24" s="116"/>
      <c r="L24" s="38"/>
      <c r="M24" s="114" t="s">
        <v>41</v>
      </c>
      <c r="N24" s="115"/>
      <c r="O24" s="115"/>
      <c r="P24" s="116"/>
      <c r="Q24" s="30"/>
      <c r="R24" s="114" t="s">
        <v>41</v>
      </c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6"/>
    </row>
    <row r="25" spans="1:34" s="7" customFormat="1" x14ac:dyDescent="0.25">
      <c r="D25" s="8"/>
      <c r="H25" s="44" t="str">
        <f>H13</f>
        <v>XL_T04_17_Br_#OPR1</v>
      </c>
      <c r="I25" s="44" t="str">
        <f>I13</f>
        <v>XL_T04_18_Br_#OPR2</v>
      </c>
      <c r="J25" s="44">
        <f>J13</f>
        <v>0</v>
      </c>
      <c r="K25" s="44">
        <f>K13</f>
        <v>0</v>
      </c>
      <c r="L25" s="31"/>
      <c r="M25" s="44" t="str">
        <f>M13</f>
        <v>XL_T04_01_Br_#MB1</v>
      </c>
      <c r="N25" s="44" t="str">
        <f>N13</f>
        <v>XL_T04_02_Br_#MB2</v>
      </c>
      <c r="O25" s="44">
        <f>O13</f>
        <v>0</v>
      </c>
      <c r="P25" s="44">
        <f>P13</f>
        <v>0</v>
      </c>
      <c r="Q25" s="31"/>
      <c r="R25" s="44" t="str">
        <f>R13</f>
        <v>XL_T04_03_Br_#001_WT_G17_F_CTL</v>
      </c>
      <c r="S25" s="44">
        <f>S13</f>
        <v>0</v>
      </c>
      <c r="T25" s="44">
        <f>T13</f>
        <v>0</v>
      </c>
      <c r="U25" s="44">
        <f>U13</f>
        <v>0</v>
      </c>
      <c r="V25" s="44">
        <f>V13</f>
        <v>0</v>
      </c>
      <c r="W25" s="44">
        <f>W13</f>
        <v>0</v>
      </c>
      <c r="X25" s="44">
        <f>X13</f>
        <v>0</v>
      </c>
      <c r="Y25" s="44">
        <f>Y13</f>
        <v>0</v>
      </c>
      <c r="Z25" s="44">
        <f>Z13</f>
        <v>0</v>
      </c>
      <c r="AA25" s="44">
        <f>AA13</f>
        <v>0</v>
      </c>
      <c r="AB25" s="44">
        <f>AB13</f>
        <v>0</v>
      </c>
      <c r="AC25" s="44">
        <f>AC13</f>
        <v>0</v>
      </c>
      <c r="AD25" s="44">
        <f>AD13</f>
        <v>0</v>
      </c>
      <c r="AE25" s="44">
        <f>AE13</f>
        <v>0</v>
      </c>
      <c r="AF25" s="44">
        <f>AF13</f>
        <v>0</v>
      </c>
      <c r="AG25" s="44">
        <f>AG13</f>
        <v>0</v>
      </c>
      <c r="AH25" s="44">
        <f>AH13</f>
        <v>0</v>
      </c>
    </row>
    <row r="26" spans="1:34" x14ac:dyDescent="0.25">
      <c r="G26" t="s">
        <v>28</v>
      </c>
      <c r="H26" s="50">
        <f t="shared" ref="H26" si="0">H28/$D$19</f>
        <v>0.93389852624421243</v>
      </c>
      <c r="I26" s="50" t="str">
        <f>IFERROR(I28/$D$19,"")</f>
        <v/>
      </c>
      <c r="J26" s="50" t="str">
        <f t="shared" ref="J26:K26" si="1">IFERROR(J28/$D$19,"")</f>
        <v/>
      </c>
      <c r="K26" s="50" t="str">
        <f t="shared" si="1"/>
        <v/>
      </c>
      <c r="L26" s="10"/>
      <c r="M26" s="50">
        <f>IFERROR(M28/$D$19,"")</f>
        <v>0.67332717968108147</v>
      </c>
      <c r="N26" s="50" t="str">
        <f>IFERROR(N28/$D$19,"")</f>
        <v/>
      </c>
      <c r="O26" s="50" t="str">
        <f>IFERROR(O28/$D$19,"")</f>
        <v/>
      </c>
      <c r="P26" s="50" t="str">
        <f>IFERROR(P28/$D$19,"")</f>
        <v/>
      </c>
      <c r="Q26" s="32"/>
      <c r="R26" s="50">
        <f>IFERROR(R28/$D$19,"")</f>
        <v>0.8983244705333725</v>
      </c>
      <c r="S26" s="50" t="str">
        <f t="shared" ref="S26:AH26" si="2">IFERROR(S28/$D$19,"")</f>
        <v/>
      </c>
      <c r="T26" s="50" t="str">
        <f t="shared" si="2"/>
        <v/>
      </c>
      <c r="U26" s="50" t="str">
        <f t="shared" si="2"/>
        <v/>
      </c>
      <c r="V26" s="50" t="str">
        <f t="shared" si="2"/>
        <v/>
      </c>
      <c r="W26" s="50" t="str">
        <f t="shared" si="2"/>
        <v/>
      </c>
      <c r="X26" s="50" t="str">
        <f t="shared" si="2"/>
        <v/>
      </c>
      <c r="Y26" s="50" t="str">
        <f t="shared" si="2"/>
        <v/>
      </c>
      <c r="Z26" s="50" t="str">
        <f t="shared" si="2"/>
        <v/>
      </c>
      <c r="AA26" s="50" t="str">
        <f t="shared" si="2"/>
        <v/>
      </c>
      <c r="AB26" s="50" t="str">
        <f t="shared" si="2"/>
        <v/>
      </c>
      <c r="AC26" s="50" t="str">
        <f t="shared" si="2"/>
        <v/>
      </c>
      <c r="AD26" s="50" t="str">
        <f t="shared" si="2"/>
        <v/>
      </c>
      <c r="AE26" s="50" t="str">
        <f t="shared" si="2"/>
        <v/>
      </c>
      <c r="AF26" s="50" t="str">
        <f t="shared" si="2"/>
        <v/>
      </c>
      <c r="AG26" s="50" t="str">
        <f t="shared" si="2"/>
        <v/>
      </c>
      <c r="AH26" s="50" t="str">
        <f t="shared" si="2"/>
        <v/>
      </c>
    </row>
    <row r="27" spans="1:34" s="1" customFormat="1" ht="15.75" thickBot="1" x14ac:dyDescent="0.3">
      <c r="D27" s="2"/>
      <c r="G27" s="1" t="s">
        <v>29</v>
      </c>
      <c r="H27" s="51">
        <f t="shared" ref="H27" si="3">H29/$D$23</f>
        <v>0.99768481621928495</v>
      </c>
      <c r="I27" s="51" t="str">
        <f>IFERROR(I29/$D$23,"")</f>
        <v/>
      </c>
      <c r="J27" s="51" t="str">
        <f t="shared" ref="J27:K27" si="4">IFERROR(J29/$D$23,"")</f>
        <v/>
      </c>
      <c r="K27" s="51" t="str">
        <f t="shared" si="4"/>
        <v/>
      </c>
      <c r="L27" s="39"/>
      <c r="M27" s="51">
        <f>IFERROR(M29/$D$23,"")</f>
        <v>0.8956880944584793</v>
      </c>
      <c r="N27" s="51" t="str">
        <f>IFERROR(N29/$D$23,"")</f>
        <v/>
      </c>
      <c r="O27" s="51" t="str">
        <f>IFERROR(O29/$D$23,"")</f>
        <v/>
      </c>
      <c r="P27" s="51" t="str">
        <f>IFERROR(P29/$D$23,"")</f>
        <v/>
      </c>
      <c r="Q27" s="33"/>
      <c r="R27" s="51">
        <f>IFERROR(R29/$D$23,"")</f>
        <v>0.97244075198375701</v>
      </c>
      <c r="S27" s="51" t="str">
        <f t="shared" ref="S27:AH27" si="5">IFERROR(S29/$D$23,"")</f>
        <v/>
      </c>
      <c r="T27" s="51" t="str">
        <f t="shared" si="5"/>
        <v/>
      </c>
      <c r="U27" s="51" t="str">
        <f t="shared" si="5"/>
        <v/>
      </c>
      <c r="V27" s="51" t="str">
        <f t="shared" si="5"/>
        <v/>
      </c>
      <c r="W27" s="51" t="str">
        <f t="shared" si="5"/>
        <v/>
      </c>
      <c r="X27" s="51" t="str">
        <f t="shared" si="5"/>
        <v/>
      </c>
      <c r="Y27" s="51" t="str">
        <f t="shared" si="5"/>
        <v/>
      </c>
      <c r="Z27" s="51" t="str">
        <f t="shared" si="5"/>
        <v/>
      </c>
      <c r="AA27" s="51" t="str">
        <f t="shared" si="5"/>
        <v/>
      </c>
      <c r="AB27" s="51" t="str">
        <f t="shared" si="5"/>
        <v/>
      </c>
      <c r="AC27" s="51" t="str">
        <f t="shared" si="5"/>
        <v/>
      </c>
      <c r="AD27" s="51" t="str">
        <f t="shared" si="5"/>
        <v/>
      </c>
      <c r="AE27" s="51" t="str">
        <f t="shared" si="5"/>
        <v/>
      </c>
      <c r="AF27" s="51" t="str">
        <f t="shared" si="5"/>
        <v/>
      </c>
      <c r="AG27" s="51" t="str">
        <f t="shared" si="5"/>
        <v/>
      </c>
      <c r="AH27" s="51" t="str">
        <f t="shared" si="5"/>
        <v/>
      </c>
    </row>
    <row r="28" spans="1:34" x14ac:dyDescent="0.25">
      <c r="A28" s="5" t="s">
        <v>20</v>
      </c>
      <c r="C28" s="65"/>
      <c r="G28" s="5" t="s">
        <v>20</v>
      </c>
      <c r="H28" s="52">
        <f>$F19*($D$22/H$22)*H19</f>
        <v>9.3389852624421241</v>
      </c>
      <c r="I28" s="52" t="str">
        <f>IFERROR($F19*($D$22/I$22)*I19,"")</f>
        <v/>
      </c>
      <c r="J28" s="52" t="str">
        <f>IFERROR($F19*($D$22/J$22)*J19,"")</f>
        <v/>
      </c>
      <c r="K28" s="52" t="str">
        <f>IFERROR($F19*($D$22/K$22)*K19,"")</f>
        <v/>
      </c>
      <c r="L28" s="34"/>
      <c r="M28" s="52">
        <f>IFERROR($F19*($D$22/M$22)*M19,"")</f>
        <v>6.7332717968108149</v>
      </c>
      <c r="N28" s="52" t="str">
        <f>IFERROR($F19*($D$22/N$22)*N19,"")</f>
        <v/>
      </c>
      <c r="O28" s="52" t="str">
        <f>IFERROR($F19*($D$22/O$22)*O19,"")</f>
        <v/>
      </c>
      <c r="P28" s="52" t="str">
        <f>IFERROR($F19*($D$22/P$22)*P19,"")</f>
        <v/>
      </c>
      <c r="Q28" s="34"/>
      <c r="R28" s="52">
        <f>IFERROR($F19*($D$22/R$22)*R19,"")</f>
        <v>8.9832447053337248</v>
      </c>
      <c r="S28" s="52" t="str">
        <f>IFERROR($F19*($D$22/S$22)*S19,"")</f>
        <v/>
      </c>
      <c r="T28" s="52" t="str">
        <f>IFERROR($F19*($D$22/T$22)*T19,"")</f>
        <v/>
      </c>
      <c r="U28" s="52" t="str">
        <f>IFERROR($F19*($D$22/U$22)*U19,"")</f>
        <v/>
      </c>
      <c r="V28" s="52" t="str">
        <f>IFERROR($F19*($D$22/V$22)*V19,"")</f>
        <v/>
      </c>
      <c r="W28" s="52" t="str">
        <f>IFERROR($F19*($D$22/W$22)*W19,"")</f>
        <v/>
      </c>
      <c r="X28" s="52" t="str">
        <f>IFERROR($F19*($D$22/X$22)*X19,"")</f>
        <v/>
      </c>
      <c r="Y28" s="52" t="str">
        <f>IFERROR($F19*($D$22/Y$22)*Y19,"")</f>
        <v/>
      </c>
      <c r="Z28" s="52" t="str">
        <f>IFERROR($F19*($D$22/Z$22)*Z19,"")</f>
        <v/>
      </c>
      <c r="AA28" s="52" t="str">
        <f>IFERROR($F19*($D$22/AA$22)*AA19,"")</f>
        <v/>
      </c>
      <c r="AB28" s="52" t="str">
        <f>IFERROR($F19*($D$22/AB$22)*AB19,"")</f>
        <v/>
      </c>
      <c r="AC28" s="52" t="str">
        <f>IFERROR($F19*($D$22/AC$22)*AC19,"")</f>
        <v/>
      </c>
      <c r="AD28" s="52" t="str">
        <f>IFERROR($F19*($D$22/AD$22)*AD19,"")</f>
        <v/>
      </c>
      <c r="AE28" s="52" t="str">
        <f>IFERROR($F19*($D$22/AE$22)*AE19,"")</f>
        <v/>
      </c>
      <c r="AF28" s="52" t="str">
        <f>IFERROR($F19*($D$22/AF$22)*AF19,"")</f>
        <v/>
      </c>
      <c r="AG28" s="52" t="str">
        <f>IFERROR($F19*($D$22/AG$22)*AG19,"")</f>
        <v/>
      </c>
      <c r="AH28" s="52" t="str">
        <f>IFERROR($F19*($D$22/AH$22)*AH19,"")</f>
        <v/>
      </c>
    </row>
    <row r="29" spans="1:34" s="1" customFormat="1" ht="15.75" thickBot="1" x14ac:dyDescent="0.3">
      <c r="A29" s="6" t="s">
        <v>22</v>
      </c>
      <c r="D29" s="2"/>
      <c r="G29" s="6" t="s">
        <v>22</v>
      </c>
      <c r="H29" s="53">
        <f t="shared" ref="H29" si="6">$F23*($D$22/H$22)*H23</f>
        <v>9.9768481621928498</v>
      </c>
      <c r="I29" s="53" t="str">
        <f>IFERROR($F23*($D$22/I$22)*I23,"")</f>
        <v/>
      </c>
      <c r="J29" s="53" t="str">
        <f t="shared" ref="J29:K29" si="7">IFERROR($F23*($D$22/J$22)*J23,"")</f>
        <v/>
      </c>
      <c r="K29" s="53" t="str">
        <f t="shared" si="7"/>
        <v/>
      </c>
      <c r="L29" s="35"/>
      <c r="M29" s="53">
        <f>IFERROR($F23*($D$22/M$22)*M23,"")</f>
        <v>8.9568809445847926</v>
      </c>
      <c r="N29" s="53" t="str">
        <f>IFERROR($F23*($D$22/N$22)*N23,"")</f>
        <v/>
      </c>
      <c r="O29" s="53" t="str">
        <f>IFERROR($F23*($D$22/O$22)*O23,"")</f>
        <v/>
      </c>
      <c r="P29" s="53" t="str">
        <f>IFERROR($F23*($D$22/P$22)*P23,"")</f>
        <v/>
      </c>
      <c r="Q29" s="35"/>
      <c r="R29" s="53">
        <f>IFERROR($F23*($D$22/R$22)*R23,"")</f>
        <v>9.7244075198375697</v>
      </c>
      <c r="S29" s="53" t="str">
        <f t="shared" ref="S29:AH29" si="8">IFERROR($F23*($D$22/S$22)*S23,"")</f>
        <v/>
      </c>
      <c r="T29" s="53" t="str">
        <f t="shared" si="8"/>
        <v/>
      </c>
      <c r="U29" s="53" t="str">
        <f t="shared" si="8"/>
        <v/>
      </c>
      <c r="V29" s="53" t="str">
        <f t="shared" si="8"/>
        <v/>
      </c>
      <c r="W29" s="53" t="str">
        <f t="shared" si="8"/>
        <v/>
      </c>
      <c r="X29" s="53" t="str">
        <f t="shared" si="8"/>
        <v/>
      </c>
      <c r="Y29" s="53" t="str">
        <f t="shared" si="8"/>
        <v/>
      </c>
      <c r="Z29" s="53" t="str">
        <f t="shared" si="8"/>
        <v/>
      </c>
      <c r="AA29" s="53" t="str">
        <f t="shared" si="8"/>
        <v/>
      </c>
      <c r="AB29" s="53" t="str">
        <f t="shared" si="8"/>
        <v/>
      </c>
      <c r="AC29" s="53" t="str">
        <f t="shared" si="8"/>
        <v/>
      </c>
      <c r="AD29" s="53" t="str">
        <f t="shared" si="8"/>
        <v/>
      </c>
      <c r="AE29" s="53" t="str">
        <f t="shared" si="8"/>
        <v/>
      </c>
      <c r="AF29" s="53" t="str">
        <f t="shared" si="8"/>
        <v/>
      </c>
      <c r="AG29" s="53" t="str">
        <f t="shared" si="8"/>
        <v/>
      </c>
      <c r="AH29" s="53" t="str">
        <f t="shared" si="8"/>
        <v/>
      </c>
    </row>
    <row r="30" spans="1:34" s="22" customFormat="1" ht="21" x14ac:dyDescent="0.35">
      <c r="H30" s="117" t="s">
        <v>33</v>
      </c>
      <c r="I30" s="117"/>
      <c r="J30" s="117"/>
      <c r="K30" s="117"/>
      <c r="L30" s="38"/>
      <c r="M30" s="114" t="s">
        <v>34</v>
      </c>
      <c r="N30" s="115"/>
      <c r="O30" s="115"/>
      <c r="P30" s="116"/>
      <c r="Q30" s="30"/>
      <c r="R30" s="114" t="s">
        <v>39</v>
      </c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6"/>
    </row>
    <row r="31" spans="1:34" s="7" customFormat="1" x14ac:dyDescent="0.25">
      <c r="H31" s="54" t="str">
        <f>H13</f>
        <v>XL_T04_17_Br_#OPR1</v>
      </c>
      <c r="I31" s="54" t="str">
        <f>I13</f>
        <v>XL_T04_18_Br_#OPR2</v>
      </c>
      <c r="J31" s="54">
        <f>J13</f>
        <v>0</v>
      </c>
      <c r="K31" s="54">
        <f>K13</f>
        <v>0</v>
      </c>
      <c r="L31" s="41"/>
      <c r="M31" s="44" t="str">
        <f>M13</f>
        <v>XL_T04_01_Br_#MB1</v>
      </c>
      <c r="N31" s="44" t="str">
        <f>N13</f>
        <v>XL_T04_02_Br_#MB2</v>
      </c>
      <c r="O31" s="44">
        <f>O13</f>
        <v>0</v>
      </c>
      <c r="P31" s="44">
        <f>P13</f>
        <v>0</v>
      </c>
      <c r="Q31" s="42"/>
      <c r="R31" s="43" t="str">
        <f>R13</f>
        <v>XL_T04_03_Br_#001_WT_G17_F_CTL</v>
      </c>
      <c r="S31" s="43">
        <f>S13</f>
        <v>0</v>
      </c>
      <c r="T31" s="43">
        <f>T13</f>
        <v>0</v>
      </c>
      <c r="U31" s="43">
        <f>U13</f>
        <v>0</v>
      </c>
      <c r="V31" s="43">
        <f>V13</f>
        <v>0</v>
      </c>
      <c r="W31" s="43">
        <f>W13</f>
        <v>0</v>
      </c>
      <c r="X31" s="43">
        <f>X13</f>
        <v>0</v>
      </c>
      <c r="Y31" s="43">
        <f>Y13</f>
        <v>0</v>
      </c>
      <c r="Z31" s="43">
        <f>Z13</f>
        <v>0</v>
      </c>
      <c r="AA31" s="43">
        <f>AA13</f>
        <v>0</v>
      </c>
      <c r="AB31" s="43">
        <f>AB13</f>
        <v>0</v>
      </c>
      <c r="AC31" s="43">
        <f>AC13</f>
        <v>0</v>
      </c>
      <c r="AD31" s="43">
        <f>AD13</f>
        <v>0</v>
      </c>
      <c r="AE31" s="43">
        <f>AE13</f>
        <v>0</v>
      </c>
      <c r="AF31" s="43">
        <f>AF13</f>
        <v>0</v>
      </c>
      <c r="AG31" s="43">
        <f>AG13</f>
        <v>0</v>
      </c>
      <c r="AH31" s="43">
        <f>AH13</f>
        <v>0</v>
      </c>
    </row>
    <row r="32" spans="1:34" x14ac:dyDescent="0.25">
      <c r="A32" t="s">
        <v>11</v>
      </c>
      <c r="C32" s="65">
        <f>AVERAGE(H32:I32)</f>
        <v>0.81825098052460399</v>
      </c>
      <c r="G32" t="s">
        <v>11</v>
      </c>
      <c r="H32" s="55">
        <f>IFERROR($F16*($D$22/H$22)*H16/$D16,"")</f>
        <v>0.81825098052460399</v>
      </c>
      <c r="I32" s="55" t="str">
        <f>IFERROR($F16*($D$22/I$22)*I16/$D16,"")</f>
        <v/>
      </c>
      <c r="J32" s="55" t="str">
        <f>IFERROR($F16*($D$22/J$22)*J16/$D16,"")</f>
        <v/>
      </c>
      <c r="K32" s="55" t="str">
        <f>IFERROR($F16*($D$22/K$22)*K16/$D16,"")</f>
        <v/>
      </c>
      <c r="L32" s="40"/>
      <c r="M32" s="58">
        <f>IFERROR($F16*($D$22/M$22)*M16,"")</f>
        <v>1.5955570378136521E-2</v>
      </c>
      <c r="N32" s="58" t="str">
        <f>IFERROR($F16*($D$22/N$22)*N16,"")</f>
        <v/>
      </c>
      <c r="O32" s="58" t="str">
        <f>IFERROR($F16*($D$22/O$22)*O16,"")</f>
        <v/>
      </c>
      <c r="P32" s="58" t="str">
        <f>IFERROR($F16*($D$22/P$22)*P16,"")</f>
        <v/>
      </c>
      <c r="Q32" s="34"/>
      <c r="R32" s="52">
        <f>IFERROR($F16*($D$22/R$22)*R16/R$26/R$11,"")</f>
        <v>0.14800831469427903</v>
      </c>
      <c r="S32" s="52" t="str">
        <f>IFERROR($F16*($D$22/S$22)*S16/S$26/S$11,"")</f>
        <v/>
      </c>
      <c r="T32" s="52" t="str">
        <f>IFERROR($F16*($D$22/T$22)*T16/T$26/T$11,"")</f>
        <v/>
      </c>
      <c r="U32" s="52" t="str">
        <f>IFERROR($F16*($D$22/U$22)*U16/U$26/U$11,"")</f>
        <v/>
      </c>
      <c r="V32" s="52" t="str">
        <f>IFERROR($F16*($D$22/V$22)*V16/V$26/V$11,"")</f>
        <v/>
      </c>
      <c r="W32" s="52" t="str">
        <f>IFERROR($F16*($D$22/W$22)*W16/W$26/W$11,"")</f>
        <v/>
      </c>
      <c r="X32" s="52" t="str">
        <f>IFERROR($F16*($D$22/X$22)*X16/X$26/X$11,"")</f>
        <v/>
      </c>
      <c r="Y32" s="52" t="str">
        <f>IFERROR($F16*($D$22/Y$22)*Y16/Y$26/Y$11,"")</f>
        <v/>
      </c>
      <c r="Z32" s="52" t="str">
        <f>IFERROR($F16*($D$22/Z$22)*Z16/Z$26/Z$11,"")</f>
        <v/>
      </c>
      <c r="AA32" s="52" t="str">
        <f>IFERROR($F16*($D$22/AA$22)*AA16/AA$26/AA$11,"")</f>
        <v/>
      </c>
      <c r="AB32" s="52" t="str">
        <f>IFERROR($F16*($D$22/AB$22)*AB16/AB$26/AB$11,"")</f>
        <v/>
      </c>
      <c r="AC32" s="52" t="str">
        <f>IFERROR($F16*($D$22/AC$22)*AC16/AC$26/AC$11,"")</f>
        <v/>
      </c>
      <c r="AD32" s="52" t="str">
        <f>IFERROR($F16*($D$22/AD$22)*AD16/AD$26/AD$11,"")</f>
        <v/>
      </c>
      <c r="AE32" s="52" t="str">
        <f>IFERROR($F16*($D$22/AE$22)*AE16/AE$26/AE$11,"")</f>
        <v/>
      </c>
      <c r="AF32" s="52" t="str">
        <f>IFERROR($F16*($D$22/AF$22)*AF16/AF$26/AF$11,"")</f>
        <v/>
      </c>
      <c r="AG32" s="52" t="str">
        <f>IFERROR($F16*($D$22/AG$22)*AG16/AG$26/AG$11,"")</f>
        <v/>
      </c>
      <c r="AH32" s="52" t="str">
        <f>IFERROR($F16*($D$22/AH$22)*AH16/AH$26/AH$11,"")</f>
        <v/>
      </c>
    </row>
    <row r="33" spans="1:34" x14ac:dyDescent="0.25">
      <c r="A33" t="s">
        <v>9</v>
      </c>
      <c r="C33" s="65">
        <f t="shared" ref="C33:C36" si="9">AVERAGE(H33:I33)</f>
        <v>0.90981653382769123</v>
      </c>
      <c r="G33" t="s">
        <v>9</v>
      </c>
      <c r="H33" s="50">
        <f>IFERROR($F17*($D$22/H$22)*H17/$D17,"")</f>
        <v>0.90981653382769123</v>
      </c>
      <c r="I33" s="50" t="str">
        <f>IFERROR($F17*($D$22/I$22)*I17/$D17,"")</f>
        <v/>
      </c>
      <c r="J33" s="50" t="str">
        <f>IFERROR($F17*($D$22/J$22)*J17/$D17,"")</f>
        <v/>
      </c>
      <c r="K33" s="50" t="str">
        <f>IFERROR($F17*($D$22/K$22)*K17/$D17,"")</f>
        <v/>
      </c>
      <c r="L33" s="32"/>
      <c r="M33" s="59">
        <f>IFERROR($F17*($D$22/M$22)*M17,"")</f>
        <v>2.4117901009339695E-3</v>
      </c>
      <c r="N33" s="59" t="str">
        <f>IFERROR($F17*($D$22/N$22)*N17,"")</f>
        <v/>
      </c>
      <c r="O33" s="59" t="str">
        <f>IFERROR($F17*($D$22/O$22)*O17,"")</f>
        <v/>
      </c>
      <c r="P33" s="59" t="str">
        <f>IFERROR($F17*($D$22/P$22)*P17,"")</f>
        <v/>
      </c>
      <c r="Q33" s="36"/>
      <c r="R33" s="56">
        <f>IFERROR($F17*($D$22/R$22)*R17/R$27/R$11,"")</f>
        <v>1.6906469797888745E-2</v>
      </c>
      <c r="S33" s="56" t="str">
        <f>IFERROR($F17*($D$22/S$22)*S17/S$27/S$11,"")</f>
        <v/>
      </c>
      <c r="T33" s="56" t="str">
        <f>IFERROR($F17*($D$22/T$22)*T17/T$27/T$11,"")</f>
        <v/>
      </c>
      <c r="U33" s="56" t="str">
        <f>IFERROR($F17*($D$22/U$22)*U17/U$27/U$11,"")</f>
        <v/>
      </c>
      <c r="V33" s="56" t="str">
        <f>IFERROR($F17*($D$22/V$22)*V17/V$27/V$11,"")</f>
        <v/>
      </c>
      <c r="W33" s="56" t="str">
        <f>IFERROR($F17*($D$22/W$22)*W17/W$27/W$11,"")</f>
        <v/>
      </c>
      <c r="X33" s="56" t="str">
        <f>IFERROR($F17*($D$22/X$22)*X17/X$27/X$11,"")</f>
        <v/>
      </c>
      <c r="Y33" s="56" t="str">
        <f>IFERROR($F17*($D$22/Y$22)*Y17/Y$27/Y$11,"")</f>
        <v/>
      </c>
      <c r="Z33" s="56" t="str">
        <f>IFERROR($F17*($D$22/Z$22)*Z17/Z$27/Z$11,"")</f>
        <v/>
      </c>
      <c r="AA33" s="56" t="str">
        <f>IFERROR($F17*($D$22/AA$22)*AA17/AA$27/AA$11,"")</f>
        <v/>
      </c>
      <c r="AB33" s="56" t="str">
        <f>IFERROR($F17*($D$22/AB$22)*AB17/AB$27/AB$11,"")</f>
        <v/>
      </c>
      <c r="AC33" s="56" t="str">
        <f>IFERROR($F17*($D$22/AC$22)*AC17/AC$27/AC$11,"")</f>
        <v/>
      </c>
      <c r="AD33" s="56" t="str">
        <f>IFERROR($F17*($D$22/AD$22)*AD17/AD$27/AD$11,"")</f>
        <v/>
      </c>
      <c r="AE33" s="56" t="str">
        <f>IFERROR($F17*($D$22/AE$22)*AE17/AE$27/AE$11,"")</f>
        <v/>
      </c>
      <c r="AF33" s="56" t="str">
        <f>IFERROR($F17*($D$22/AF$22)*AF17/AF$27/AF$11,"")</f>
        <v/>
      </c>
      <c r="AG33" s="56" t="str">
        <f>IFERROR($F17*($D$22/AG$22)*AG17/AG$27/AG$11,"")</f>
        <v/>
      </c>
      <c r="AH33" s="56" t="str">
        <f>IFERROR($F17*($D$22/AH$22)*AH17/AH$27/AH$11,"")</f>
        <v/>
      </c>
    </row>
    <row r="34" spans="1:34" x14ac:dyDescent="0.25">
      <c r="A34" t="s">
        <v>19</v>
      </c>
      <c r="C34" s="65">
        <f t="shared" si="9"/>
        <v>0.95364922057454926</v>
      </c>
      <c r="G34" t="s">
        <v>19</v>
      </c>
      <c r="H34" s="50">
        <f>IFERROR($F18*($D$22/H$22)*H18/$D18,"")</f>
        <v>0.95364922057454926</v>
      </c>
      <c r="I34" s="50" t="str">
        <f>IFERROR($F18*($D$22/I$22)*I18/$D18,"")</f>
        <v/>
      </c>
      <c r="J34" s="50" t="str">
        <f>IFERROR($F18*($D$22/J$22)*J18/$D18,"")</f>
        <v/>
      </c>
      <c r="K34" s="50" t="str">
        <f>IFERROR($F18*($D$22/K$22)*K18/$D18,"")</f>
        <v/>
      </c>
      <c r="L34" s="32"/>
      <c r="M34" s="59">
        <f>IFERROR($F18*($D$22/M$22)*M18,"")</f>
        <v>1.0586970029419394E-3</v>
      </c>
      <c r="N34" s="59" t="str">
        <f>IFERROR($F18*($D$22/N$22)*N18,"")</f>
        <v/>
      </c>
      <c r="O34" s="59" t="str">
        <f>IFERROR($F18*($D$22/O$22)*O18,"")</f>
        <v/>
      </c>
      <c r="P34" s="59" t="str">
        <f>IFERROR($F18*($D$22/P$22)*P18,"")</f>
        <v/>
      </c>
      <c r="Q34" s="36"/>
      <c r="R34" s="56">
        <f>IFERROR($F18*($D$22/R$22)*R18/R$27/R$11,"")</f>
        <v>8.7090131385038211E-3</v>
      </c>
      <c r="S34" s="56" t="str">
        <f>IFERROR($F18*($D$22/S$22)*S18/S$27/S$11,"")</f>
        <v/>
      </c>
      <c r="T34" s="56" t="str">
        <f>IFERROR($F18*($D$22/T$22)*T18/T$27/T$11,"")</f>
        <v/>
      </c>
      <c r="U34" s="56" t="str">
        <f>IFERROR($F18*($D$22/U$22)*U18/U$27/U$11,"")</f>
        <v/>
      </c>
      <c r="V34" s="56" t="str">
        <f>IFERROR($F18*($D$22/V$22)*V18/V$27/V$11,"")</f>
        <v/>
      </c>
      <c r="W34" s="56" t="str">
        <f>IFERROR($F18*($D$22/W$22)*W18/W$27/W$11,"")</f>
        <v/>
      </c>
      <c r="X34" s="56" t="str">
        <f>IFERROR($F18*($D$22/X$22)*X18/X$27/X$11,"")</f>
        <v/>
      </c>
      <c r="Y34" s="56" t="str">
        <f>IFERROR($F18*($D$22/Y$22)*Y18/Y$27/Y$11,"")</f>
        <v/>
      </c>
      <c r="Z34" s="56" t="str">
        <f>IFERROR($F18*($D$22/Z$22)*Z18/Z$27/Z$11,"")</f>
        <v/>
      </c>
      <c r="AA34" s="56" t="str">
        <f>IFERROR($F18*($D$22/AA$22)*AA18/AA$27/AA$11,"")</f>
        <v/>
      </c>
      <c r="AB34" s="56" t="str">
        <f>IFERROR($F18*($D$22/AB$22)*AB18/AB$27/AB$11,"")</f>
        <v/>
      </c>
      <c r="AC34" s="56" t="str">
        <f>IFERROR($F18*($D$22/AC$22)*AC18/AC$27/AC$11,"")</f>
        <v/>
      </c>
      <c r="AD34" s="56" t="str">
        <f>IFERROR($F18*($D$22/AD$22)*AD18/AD$27/AD$11,"")</f>
        <v/>
      </c>
      <c r="AE34" s="56" t="str">
        <f>IFERROR($F18*($D$22/AE$22)*AE18/AE$27/AE$11,"")</f>
        <v/>
      </c>
      <c r="AF34" s="56" t="str">
        <f>IFERROR($F18*($D$22/AF$22)*AF18/AF$27/AF$11,"")</f>
        <v/>
      </c>
      <c r="AG34" s="56" t="str">
        <f>IFERROR($F18*($D$22/AG$22)*AG18/AG$27/AG$11,"")</f>
        <v/>
      </c>
      <c r="AH34" s="56" t="str">
        <f>IFERROR($F18*($D$22/AH$22)*AH18/AH$27/AH$11,"")</f>
        <v/>
      </c>
    </row>
    <row r="35" spans="1:34" x14ac:dyDescent="0.25">
      <c r="A35" t="s">
        <v>17</v>
      </c>
      <c r="C35" s="65">
        <f t="shared" si="9"/>
        <v>0.86231573856818267</v>
      </c>
      <c r="G35" t="s">
        <v>17</v>
      </c>
      <c r="H35" s="50">
        <f>IFERROR($F20*($D$22/H$22)*H20/$D20,"")</f>
        <v>0.86231573856818267</v>
      </c>
      <c r="I35" s="50" t="str">
        <f>IFERROR($F20*($D$22/I$22)*I20/$D20,"")</f>
        <v/>
      </c>
      <c r="J35" s="50" t="str">
        <f>IFERROR($F20*($D$22/J$22)*J20/$D20,"")</f>
        <v/>
      </c>
      <c r="K35" s="50" t="str">
        <f>IFERROR($F20*($D$22/K$22)*K20/$D20,"")</f>
        <v/>
      </c>
      <c r="L35" s="32"/>
      <c r="M35" s="59">
        <f>IFERROR($F20*($D$22/M$22)*M20,"")</f>
        <v>3.1375166550214753E-3</v>
      </c>
      <c r="N35" s="59" t="str">
        <f>IFERROR($F20*($D$22/N$22)*N20,"")</f>
        <v/>
      </c>
      <c r="O35" s="59" t="str">
        <f>IFERROR($F20*($D$22/O$22)*O20,"")</f>
        <v/>
      </c>
      <c r="P35" s="59" t="str">
        <f>IFERROR($F20*($D$22/P$22)*P20,"")</f>
        <v/>
      </c>
      <c r="Q35" s="36"/>
      <c r="R35" s="56">
        <f>IFERROR($F20*($D$22/R$22)*R20/R$27/R$11,"")</f>
        <v>1.7402227439927257E-2</v>
      </c>
      <c r="S35" s="56" t="str">
        <f>IFERROR($F20*($D$22/S$22)*S20/S$27/S$11,"")</f>
        <v/>
      </c>
      <c r="T35" s="56" t="str">
        <f>IFERROR($F20*($D$22/T$22)*T20/T$27/T$11,"")</f>
        <v/>
      </c>
      <c r="U35" s="56" t="str">
        <f>IFERROR($F20*($D$22/U$22)*U20/U$27/U$11,"")</f>
        <v/>
      </c>
      <c r="V35" s="56" t="str">
        <f>IFERROR($F20*($D$22/V$22)*V20/V$27/V$11,"")</f>
        <v/>
      </c>
      <c r="W35" s="56" t="str">
        <f>IFERROR($F20*($D$22/W$22)*W20/W$27/W$11,"")</f>
        <v/>
      </c>
      <c r="X35" s="56" t="str">
        <f>IFERROR($F20*($D$22/X$22)*X20/X$27/X$11,"")</f>
        <v/>
      </c>
      <c r="Y35" s="56" t="str">
        <f>IFERROR($F20*($D$22/Y$22)*Y20/Y$27/Y$11,"")</f>
        <v/>
      </c>
      <c r="Z35" s="56" t="str">
        <f>IFERROR($F20*($D$22/Z$22)*Z20/Z$27/Z$11,"")</f>
        <v/>
      </c>
      <c r="AA35" s="56" t="str">
        <f>IFERROR($F20*($D$22/AA$22)*AA20/AA$27/AA$11,"")</f>
        <v/>
      </c>
      <c r="AB35" s="56" t="str">
        <f>IFERROR($F20*($D$22/AB$22)*AB20/AB$27/AB$11,"")</f>
        <v/>
      </c>
      <c r="AC35" s="56" t="str">
        <f>IFERROR($F20*($D$22/AC$22)*AC20/AC$27/AC$11,"")</f>
        <v/>
      </c>
      <c r="AD35" s="56" t="str">
        <f>IFERROR($F20*($D$22/AD$22)*AD20/AD$27/AD$11,"")</f>
        <v/>
      </c>
      <c r="AE35" s="56" t="str">
        <f>IFERROR($F20*($D$22/AE$22)*AE20/AE$27/AE$11,"")</f>
        <v/>
      </c>
      <c r="AF35" s="56" t="str">
        <f>IFERROR($F20*($D$22/AF$22)*AF20/AF$27/AF$11,"")</f>
        <v/>
      </c>
      <c r="AG35" s="56" t="str">
        <f>IFERROR($F20*($D$22/AG$22)*AG20/AG$27/AG$11,"")</f>
        <v/>
      </c>
      <c r="AH35" s="56" t="str">
        <f>IFERROR($F20*($D$22/AH$22)*AH20/AH$27/AH$11,"")</f>
        <v/>
      </c>
    </row>
    <row r="36" spans="1:34" x14ac:dyDescent="0.25">
      <c r="A36" t="s">
        <v>15</v>
      </c>
      <c r="C36" s="65">
        <f t="shared" si="9"/>
        <v>0.93059804510367528</v>
      </c>
      <c r="G36" t="s">
        <v>15</v>
      </c>
      <c r="H36" s="50">
        <f>IFERROR($F21*($D$22/H$22)*H21/$D21,"")</f>
        <v>0.93059804510367528</v>
      </c>
      <c r="I36" s="50" t="str">
        <f>IFERROR($F21*($D$22/I$22)*I21/$D21,"")</f>
        <v/>
      </c>
      <c r="J36" s="50" t="str">
        <f>IFERROR($F21*($D$22/J$22)*J21/$D21,"")</f>
        <v/>
      </c>
      <c r="K36" s="50" t="str">
        <f>IFERROR($F21*($D$22/K$22)*K21/$D21,"")</f>
        <v/>
      </c>
      <c r="L36" s="32"/>
      <c r="M36" s="59">
        <f>IFERROR($F21*($D$22/M$22)*M21,"")</f>
        <v>6.6702696760409805E-3</v>
      </c>
      <c r="N36" s="59" t="str">
        <f>IFERROR($F21*($D$22/N$22)*N21,"")</f>
        <v/>
      </c>
      <c r="O36" s="59" t="str">
        <f>IFERROR($F21*($D$22/O$22)*O21,"")</f>
        <v/>
      </c>
      <c r="P36" s="59" t="str">
        <f>IFERROR($F21*($D$22/P$22)*P21,"")</f>
        <v/>
      </c>
      <c r="Q36" s="36"/>
      <c r="R36" s="56">
        <f>IFERROR($F21*($D$22/R$22)*R21/R$27/R$11,"")</f>
        <v>3.5330209333677254E-2</v>
      </c>
      <c r="S36" s="56" t="str">
        <f>IFERROR($F21*($D$22/S$22)*S21/S$27/S$11,"")</f>
        <v/>
      </c>
      <c r="T36" s="56" t="str">
        <f>IFERROR($F21*($D$22/T$22)*T21/T$27/T$11,"")</f>
        <v/>
      </c>
      <c r="U36" s="56" t="str">
        <f>IFERROR($F21*($D$22/U$22)*U21/U$27/U$11,"")</f>
        <v/>
      </c>
      <c r="V36" s="56" t="str">
        <f>IFERROR($F21*($D$22/V$22)*V21/V$27/V$11,"")</f>
        <v/>
      </c>
      <c r="W36" s="56" t="str">
        <f>IFERROR($F21*($D$22/W$22)*W21/W$27/W$11,"")</f>
        <v/>
      </c>
      <c r="X36" s="56" t="str">
        <f>IFERROR($F21*($D$22/X$22)*X21/X$27/X$11,"")</f>
        <v/>
      </c>
      <c r="Y36" s="56" t="str">
        <f>IFERROR($F21*($D$22/Y$22)*Y21/Y$27/Y$11,"")</f>
        <v/>
      </c>
      <c r="Z36" s="56" t="str">
        <f>IFERROR($F21*($D$22/Z$22)*Z21/Z$27/Z$11,"")</f>
        <v/>
      </c>
      <c r="AA36" s="56" t="str">
        <f>IFERROR($F21*($D$22/AA$22)*AA21/AA$27/AA$11,"")</f>
        <v/>
      </c>
      <c r="AB36" s="56" t="str">
        <f>IFERROR($F21*($D$22/AB$22)*AB21/AB$27/AB$11,"")</f>
        <v/>
      </c>
      <c r="AC36" s="56" t="str">
        <f>IFERROR($F21*($D$22/AC$22)*AC21/AC$27/AC$11,"")</f>
        <v/>
      </c>
      <c r="AD36" s="56" t="str">
        <f>IFERROR($F21*($D$22/AD$22)*AD21/AD$27/AD$11,"")</f>
        <v/>
      </c>
      <c r="AE36" s="56" t="str">
        <f>IFERROR($F21*($D$22/AE$22)*AE21/AE$27/AE$11,"")</f>
        <v/>
      </c>
      <c r="AF36" s="56" t="str">
        <f>IFERROR($F21*($D$22/AF$22)*AF21/AF$27/AF$11,"")</f>
        <v/>
      </c>
      <c r="AG36" s="56" t="str">
        <f>IFERROR($F21*($D$22/AG$22)*AG21/AG$27/AG$11,"")</f>
        <v/>
      </c>
      <c r="AH36" s="56" t="str">
        <f>IFERROR($F21*($D$22/AH$22)*AH21/AH$27/AH$11,"")</f>
        <v/>
      </c>
    </row>
  </sheetData>
  <mergeCells count="12">
    <mergeCell ref="H24:K24"/>
    <mergeCell ref="M24:P24"/>
    <mergeCell ref="R24:AH24"/>
    <mergeCell ref="H30:K30"/>
    <mergeCell ref="M30:P30"/>
    <mergeCell ref="R30:AH30"/>
    <mergeCell ref="B1:F7"/>
    <mergeCell ref="H1:AH8"/>
    <mergeCell ref="D12:F12"/>
    <mergeCell ref="H12:K12"/>
    <mergeCell ref="M12:P12"/>
    <mergeCell ref="R12:AH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0C2AA-F392-4E1D-89A3-5C082CD04E58}">
  <dimension ref="A1:AH36"/>
  <sheetViews>
    <sheetView tabSelected="1" topLeftCell="A7" workbookViewId="0">
      <selection activeCell="X42" sqref="X42"/>
    </sheetView>
  </sheetViews>
  <sheetFormatPr defaultRowHeight="15" x14ac:dyDescent="0.25"/>
  <cols>
    <col min="1" max="1" width="17.5703125" customWidth="1"/>
    <col min="2" max="2" width="14.85546875" customWidth="1"/>
    <col min="3" max="3" width="11.7109375" customWidth="1"/>
    <col min="4" max="4" width="9.140625" style="3"/>
    <col min="7" max="7" width="10.85546875" customWidth="1"/>
    <col min="8" max="8" width="12.7109375" style="45" customWidth="1"/>
    <col min="9" max="9" width="11.42578125" style="45" customWidth="1"/>
    <col min="10" max="11" width="9.140625" style="45"/>
    <col min="12" max="12" width="5.5703125" customWidth="1"/>
    <col min="13" max="13" width="11.7109375" style="45" customWidth="1"/>
    <col min="14" max="14" width="9.140625" style="45"/>
    <col min="15" max="15" width="9.85546875" style="45" customWidth="1"/>
    <col min="16" max="16" width="9" style="45" customWidth="1"/>
    <col min="17" max="17" width="12" customWidth="1"/>
    <col min="18" max="34" width="9.140625" style="45"/>
  </cols>
  <sheetData>
    <row r="1" spans="1:34" ht="12.75" customHeight="1" x14ac:dyDescent="0.25">
      <c r="B1" s="99" t="s">
        <v>36</v>
      </c>
      <c r="C1" s="100"/>
      <c r="D1" s="100"/>
      <c r="E1" s="100"/>
      <c r="F1" s="101"/>
      <c r="H1" s="108" t="s">
        <v>42</v>
      </c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</row>
    <row r="2" spans="1:34" ht="30" customHeight="1" x14ac:dyDescent="0.25">
      <c r="B2" s="102"/>
      <c r="C2" s="103"/>
      <c r="D2" s="103"/>
      <c r="E2" s="103"/>
      <c r="F2" s="104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</row>
    <row r="3" spans="1:34" ht="21.75" customHeight="1" x14ac:dyDescent="0.25">
      <c r="B3" s="102"/>
      <c r="C3" s="103"/>
      <c r="D3" s="103"/>
      <c r="E3" s="103"/>
      <c r="F3" s="104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</row>
    <row r="4" spans="1:34" ht="17.25" customHeight="1" x14ac:dyDescent="0.25">
      <c r="B4" s="102"/>
      <c r="C4" s="103"/>
      <c r="D4" s="103"/>
      <c r="E4" s="103"/>
      <c r="F4" s="104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</row>
    <row r="5" spans="1:34" ht="21.75" customHeight="1" x14ac:dyDescent="0.25">
      <c r="B5" s="102"/>
      <c r="C5" s="103"/>
      <c r="D5" s="103"/>
      <c r="E5" s="103"/>
      <c r="F5" s="104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</row>
    <row r="6" spans="1:34" ht="28.5" customHeight="1" x14ac:dyDescent="0.25">
      <c r="B6" s="102"/>
      <c r="C6" s="103"/>
      <c r="D6" s="103"/>
      <c r="E6" s="103"/>
      <c r="F6" s="104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</row>
    <row r="7" spans="1:34" ht="11.25" customHeight="1" x14ac:dyDescent="0.25">
      <c r="B7" s="105"/>
      <c r="C7" s="106"/>
      <c r="D7" s="106"/>
      <c r="E7" s="106"/>
      <c r="F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</row>
    <row r="8" spans="1:34" ht="15.75" customHeight="1" x14ac:dyDescent="0.25"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</row>
    <row r="9" spans="1:34" ht="15.75" customHeight="1" x14ac:dyDescent="0.25">
      <c r="H9" s="24"/>
      <c r="I9" s="24"/>
      <c r="J9" s="24"/>
      <c r="K9" s="24"/>
      <c r="L9" s="29"/>
      <c r="M9" s="24"/>
      <c r="N9" s="24"/>
      <c r="O9" s="24"/>
      <c r="P9" s="24"/>
      <c r="Q9" s="29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</row>
    <row r="11" spans="1:34" x14ac:dyDescent="0.25">
      <c r="Q11" s="31" t="s">
        <v>40</v>
      </c>
      <c r="R11" s="60">
        <v>0.20300000000000001</v>
      </c>
      <c r="S11" s="60">
        <v>0.20610000000000001</v>
      </c>
      <c r="T11" s="60">
        <v>0.2072</v>
      </c>
      <c r="U11" s="60">
        <v>0.21179999999999999</v>
      </c>
      <c r="V11" s="60">
        <v>0.2074</v>
      </c>
      <c r="W11" s="60">
        <v>0.2011</v>
      </c>
      <c r="X11" s="60">
        <v>0.214</v>
      </c>
      <c r="Y11" s="60">
        <v>0.2046</v>
      </c>
      <c r="Z11" s="60">
        <v>0.1983</v>
      </c>
      <c r="AA11" s="60">
        <v>0.20549999999999999</v>
      </c>
      <c r="AB11" s="60">
        <v>0.20039999999999999</v>
      </c>
      <c r="AC11" s="60">
        <v>0.20150000000000001</v>
      </c>
      <c r="AD11" s="60">
        <v>0.20810000000000001</v>
      </c>
      <c r="AE11" s="60">
        <v>0.20069999999999999</v>
      </c>
      <c r="AF11" s="61"/>
      <c r="AG11" s="61"/>
      <c r="AH11" s="61"/>
    </row>
    <row r="12" spans="1:34" s="22" customFormat="1" ht="21" x14ac:dyDescent="0.35">
      <c r="D12" s="109" t="s">
        <v>26</v>
      </c>
      <c r="E12" s="109"/>
      <c r="F12" s="109"/>
      <c r="H12" s="110" t="s">
        <v>30</v>
      </c>
      <c r="I12" s="110"/>
      <c r="J12" s="110"/>
      <c r="K12" s="110"/>
      <c r="L12" s="37"/>
      <c r="M12" s="111" t="s">
        <v>37</v>
      </c>
      <c r="N12" s="112"/>
      <c r="O12" s="112"/>
      <c r="P12" s="113"/>
      <c r="Q12" s="26"/>
      <c r="R12" s="111" t="s">
        <v>38</v>
      </c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3"/>
    </row>
    <row r="13" spans="1:34" x14ac:dyDescent="0.25">
      <c r="A13" s="10" t="s">
        <v>0</v>
      </c>
      <c r="B13" s="10"/>
      <c r="C13" s="10"/>
      <c r="D13" s="12" t="s">
        <v>32</v>
      </c>
      <c r="E13" s="27" t="s">
        <v>4</v>
      </c>
      <c r="F13" s="10" t="s">
        <v>27</v>
      </c>
      <c r="H13" s="46" t="s">
        <v>46</v>
      </c>
      <c r="I13" s="46" t="s">
        <v>47</v>
      </c>
      <c r="J13" s="46"/>
      <c r="K13" s="46"/>
      <c r="L13" s="10"/>
      <c r="M13" s="57" t="s">
        <v>43</v>
      </c>
      <c r="N13" s="57" t="s">
        <v>44</v>
      </c>
      <c r="O13" s="46"/>
      <c r="P13" s="46"/>
      <c r="Q13" s="10"/>
      <c r="R13" s="46" t="s">
        <v>45</v>
      </c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</row>
    <row r="14" spans="1:34" x14ac:dyDescent="0.25">
      <c r="A14" s="10" t="s">
        <v>5</v>
      </c>
      <c r="B14" s="10" t="s">
        <v>6</v>
      </c>
      <c r="C14" s="10" t="s">
        <v>7</v>
      </c>
      <c r="D14" s="12" t="s">
        <v>31</v>
      </c>
      <c r="E14" s="27" t="s">
        <v>8</v>
      </c>
      <c r="F14" s="10"/>
      <c r="H14" s="46" t="s">
        <v>8</v>
      </c>
      <c r="I14" s="46"/>
      <c r="J14" s="46"/>
      <c r="K14" s="46"/>
      <c r="L14" s="10"/>
      <c r="M14" s="46"/>
      <c r="N14" s="46"/>
      <c r="O14" s="46"/>
      <c r="P14" s="46"/>
      <c r="Q14" s="10"/>
      <c r="R14" s="46" t="s">
        <v>8</v>
      </c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</row>
    <row r="15" spans="1:34" s="72" customFormat="1" x14ac:dyDescent="0.25">
      <c r="A15" s="66" t="s">
        <v>13</v>
      </c>
      <c r="B15" s="66" t="s">
        <v>14</v>
      </c>
      <c r="C15" s="66">
        <v>18.626999999999999</v>
      </c>
      <c r="D15" s="67">
        <v>20</v>
      </c>
      <c r="E15" s="68">
        <v>696034</v>
      </c>
      <c r="F15" s="69">
        <f>(D15/E15)/($D$15/$E$15)</f>
        <v>1</v>
      </c>
      <c r="G15" s="70"/>
      <c r="H15" s="71">
        <v>706743</v>
      </c>
      <c r="I15" s="71"/>
      <c r="J15" s="71"/>
      <c r="K15" s="71"/>
      <c r="L15" s="66"/>
      <c r="M15" s="71">
        <v>504140</v>
      </c>
      <c r="N15" s="71"/>
      <c r="O15" s="71"/>
      <c r="P15" s="71"/>
      <c r="Q15" s="66"/>
      <c r="R15" s="71">
        <v>504140</v>
      </c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34" x14ac:dyDescent="0.25">
      <c r="A16" s="10" t="s">
        <v>11</v>
      </c>
      <c r="B16" s="10" t="s">
        <v>12</v>
      </c>
      <c r="C16" s="10">
        <v>18.888999999999999</v>
      </c>
      <c r="D16" s="13">
        <v>20</v>
      </c>
      <c r="E16" s="62">
        <v>1027622.9</v>
      </c>
      <c r="F16" s="14">
        <f>(D16/E16)/($D$22/$E$22)</f>
        <v>0.20215783435733087</v>
      </c>
      <c r="G16" s="9"/>
      <c r="H16" s="46">
        <v>767056.96</v>
      </c>
      <c r="I16" s="46"/>
      <c r="J16" s="46"/>
      <c r="K16" s="46"/>
      <c r="L16" s="10"/>
      <c r="M16" s="46">
        <v>2514.12</v>
      </c>
      <c r="N16" s="46"/>
      <c r="O16" s="46"/>
      <c r="P16" s="46"/>
      <c r="Q16" s="10"/>
      <c r="R16" s="46">
        <v>3099.8</v>
      </c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</row>
    <row r="17" spans="1:34" x14ac:dyDescent="0.25">
      <c r="A17" s="10" t="s">
        <v>9</v>
      </c>
      <c r="B17" s="10" t="s">
        <v>10</v>
      </c>
      <c r="C17" s="10">
        <v>20.175999999999998</v>
      </c>
      <c r="D17" s="13">
        <v>20</v>
      </c>
      <c r="E17" s="62">
        <v>160056.07999999999</v>
      </c>
      <c r="F17" s="14">
        <f>(D17/E17)/($D$22/$E$22)</f>
        <v>1.2979326995887943</v>
      </c>
      <c r="G17" s="9"/>
      <c r="H17" s="46">
        <v>133154.57</v>
      </c>
      <c r="I17" s="46"/>
      <c r="J17" s="46"/>
      <c r="K17" s="46"/>
      <c r="L17" s="10"/>
      <c r="M17" s="46">
        <v>59.33</v>
      </c>
      <c r="N17" s="46"/>
      <c r="O17" s="46"/>
      <c r="P17" s="46"/>
      <c r="Q17" s="10"/>
      <c r="R17" s="46">
        <v>59.84</v>
      </c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</row>
    <row r="18" spans="1:34" x14ac:dyDescent="0.25">
      <c r="A18" s="10" t="s">
        <v>19</v>
      </c>
      <c r="B18" s="10" t="s">
        <v>10</v>
      </c>
      <c r="C18" s="10">
        <v>23.030999999999999</v>
      </c>
      <c r="D18" s="13">
        <v>20</v>
      </c>
      <c r="E18" s="62">
        <v>389921.48</v>
      </c>
      <c r="F18" s="14">
        <f>(D18/E18)/($D$22/$E$22)</f>
        <v>0.53277911234846564</v>
      </c>
      <c r="G18" s="9"/>
      <c r="H18" s="46">
        <v>338314.16</v>
      </c>
      <c r="I18" s="46"/>
      <c r="J18" s="46"/>
      <c r="K18" s="46"/>
      <c r="L18" s="10"/>
      <c r="M18" s="46">
        <v>63.13</v>
      </c>
      <c r="N18" s="46"/>
      <c r="O18" s="46"/>
      <c r="P18" s="46"/>
      <c r="Q18" s="10"/>
      <c r="R18" s="46">
        <v>74.72</v>
      </c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</row>
    <row r="19" spans="1:34" s="5" customFormat="1" x14ac:dyDescent="0.25">
      <c r="A19" s="15" t="s">
        <v>20</v>
      </c>
      <c r="B19" s="15" t="s">
        <v>21</v>
      </c>
      <c r="C19" s="15">
        <v>24.66</v>
      </c>
      <c r="D19" s="16">
        <v>20</v>
      </c>
      <c r="E19" s="63">
        <v>407316.47</v>
      </c>
      <c r="F19" s="14">
        <f>(D19/E19)/($D$22/$E$22)</f>
        <v>0.51002607382903031</v>
      </c>
      <c r="G19" s="9"/>
      <c r="H19" s="47">
        <v>347312.33</v>
      </c>
      <c r="I19" s="47"/>
      <c r="J19" s="47"/>
      <c r="K19" s="47"/>
      <c r="L19" s="15"/>
      <c r="M19" s="47">
        <v>420900.31</v>
      </c>
      <c r="N19" s="47"/>
      <c r="O19" s="47"/>
      <c r="P19" s="47"/>
      <c r="Q19" s="15"/>
      <c r="R19" s="47">
        <v>409289.83</v>
      </c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</row>
    <row r="20" spans="1:34" x14ac:dyDescent="0.25">
      <c r="A20" s="10" t="s">
        <v>17</v>
      </c>
      <c r="B20" s="10" t="s">
        <v>18</v>
      </c>
      <c r="C20" s="10">
        <v>25.754999999999999</v>
      </c>
      <c r="D20" s="13">
        <v>20</v>
      </c>
      <c r="E20" s="62">
        <v>381275.4</v>
      </c>
      <c r="F20" s="14">
        <f>(D20/E20)/($D$22/$E$22)</f>
        <v>0.54486080140496862</v>
      </c>
      <c r="G20" s="9"/>
      <c r="H20" s="46">
        <v>301416.67</v>
      </c>
      <c r="I20" s="46"/>
      <c r="J20" s="46"/>
      <c r="K20" s="46"/>
      <c r="L20" s="10"/>
      <c r="M20" s="46">
        <v>184.34</v>
      </c>
      <c r="N20" s="46"/>
      <c r="O20" s="46"/>
      <c r="P20" s="46"/>
      <c r="Q20" s="10"/>
      <c r="R20" s="46">
        <v>147.11000000000001</v>
      </c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</row>
    <row r="21" spans="1:34" x14ac:dyDescent="0.25">
      <c r="A21" s="10" t="s">
        <v>15</v>
      </c>
      <c r="B21" s="10" t="s">
        <v>16</v>
      </c>
      <c r="C21" s="10">
        <v>27.065999999999999</v>
      </c>
      <c r="D21" s="13">
        <v>20</v>
      </c>
      <c r="E21" s="62">
        <v>476473.54</v>
      </c>
      <c r="F21" s="14">
        <f>(D21/E21)/($D$22/$E$22)</f>
        <v>0.43599906932922239</v>
      </c>
      <c r="G21" s="9"/>
      <c r="H21" s="46">
        <v>404001.7</v>
      </c>
      <c r="I21" s="46"/>
      <c r="J21" s="46"/>
      <c r="K21" s="46"/>
      <c r="L21" s="10"/>
      <c r="M21" s="46">
        <v>486.74</v>
      </c>
      <c r="N21" s="46"/>
      <c r="O21" s="46"/>
      <c r="P21" s="46"/>
      <c r="Q21" s="10"/>
      <c r="R21" s="46">
        <v>370.94</v>
      </c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</row>
    <row r="22" spans="1:34" s="4" customFormat="1" x14ac:dyDescent="0.25">
      <c r="A22" s="17" t="s">
        <v>24</v>
      </c>
      <c r="B22" s="17" t="s">
        <v>25</v>
      </c>
      <c r="C22" s="17">
        <v>42.445</v>
      </c>
      <c r="D22" s="18">
        <v>20</v>
      </c>
      <c r="E22" s="28">
        <v>207742.02</v>
      </c>
      <c r="F22" s="14">
        <f>(D22/E22)/($D$22/$E$22)</f>
        <v>1</v>
      </c>
      <c r="G22" s="9"/>
      <c r="H22" s="48">
        <v>189215.16</v>
      </c>
      <c r="I22" s="48"/>
      <c r="J22" s="48"/>
      <c r="K22" s="48"/>
      <c r="L22" s="17"/>
      <c r="M22" s="48">
        <v>318044.96000000002</v>
      </c>
      <c r="N22" s="48"/>
      <c r="O22" s="48"/>
      <c r="P22" s="48"/>
      <c r="Q22" s="17"/>
      <c r="R22" s="48">
        <v>231810.52</v>
      </c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</row>
    <row r="23" spans="1:34" s="6" customFormat="1" ht="15.75" thickBot="1" x14ac:dyDescent="0.3">
      <c r="A23" s="19" t="s">
        <v>22</v>
      </c>
      <c r="B23" s="19" t="s">
        <v>23</v>
      </c>
      <c r="C23" s="19">
        <v>45.959000000000003</v>
      </c>
      <c r="D23" s="20">
        <v>20</v>
      </c>
      <c r="E23" s="64">
        <v>195629.23</v>
      </c>
      <c r="F23" s="21">
        <f>(D23/E23)/($D$22/$E$22)</f>
        <v>1.0619170765023203</v>
      </c>
      <c r="G23" s="11"/>
      <c r="H23" s="49">
        <v>178772.09</v>
      </c>
      <c r="I23" s="49"/>
      <c r="J23" s="49"/>
      <c r="K23" s="49"/>
      <c r="L23" s="19"/>
      <c r="M23" s="49">
        <v>269771.3</v>
      </c>
      <c r="N23" s="49"/>
      <c r="O23" s="49"/>
      <c r="P23" s="49"/>
      <c r="Q23" s="19"/>
      <c r="R23" s="49">
        <v>213474.85</v>
      </c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</row>
    <row r="24" spans="1:34" s="22" customFormat="1" ht="21" x14ac:dyDescent="0.35">
      <c r="H24" s="114" t="s">
        <v>41</v>
      </c>
      <c r="I24" s="115"/>
      <c r="J24" s="115"/>
      <c r="K24" s="116"/>
      <c r="L24" s="38"/>
      <c r="M24" s="114" t="s">
        <v>41</v>
      </c>
      <c r="N24" s="115"/>
      <c r="O24" s="115"/>
      <c r="P24" s="116"/>
      <c r="Q24" s="30"/>
      <c r="R24" s="114" t="s">
        <v>41</v>
      </c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6"/>
    </row>
    <row r="25" spans="1:34" s="7" customFormat="1" x14ac:dyDescent="0.25">
      <c r="D25" s="8"/>
      <c r="H25" s="44" t="str">
        <f>H13</f>
        <v>XL_T04_17_Br_#OPR1</v>
      </c>
      <c r="I25" s="44" t="str">
        <f>I13</f>
        <v>XL_T04_18_Br_#OPR2</v>
      </c>
      <c r="J25" s="44">
        <f>J13</f>
        <v>0</v>
      </c>
      <c r="K25" s="44">
        <f>K13</f>
        <v>0</v>
      </c>
      <c r="L25" s="31"/>
      <c r="M25" s="44" t="str">
        <f>M13</f>
        <v>XL_T04_01_Br_#MB1</v>
      </c>
      <c r="N25" s="44" t="str">
        <f>N13</f>
        <v>XL_T04_02_Br_#MB2</v>
      </c>
      <c r="O25" s="44">
        <f>O13</f>
        <v>0</v>
      </c>
      <c r="P25" s="44">
        <f>P13</f>
        <v>0</v>
      </c>
      <c r="Q25" s="31"/>
      <c r="R25" s="44" t="str">
        <f>R13</f>
        <v>XL_T04_03_Br_#001_WT_G17_F_CTL</v>
      </c>
      <c r="S25" s="44">
        <f>S13</f>
        <v>0</v>
      </c>
      <c r="T25" s="44">
        <f>T13</f>
        <v>0</v>
      </c>
      <c r="U25" s="44">
        <f>U13</f>
        <v>0</v>
      </c>
      <c r="V25" s="44">
        <f>V13</f>
        <v>0</v>
      </c>
      <c r="W25" s="44">
        <f>W13</f>
        <v>0</v>
      </c>
      <c r="X25" s="44">
        <f>X13</f>
        <v>0</v>
      </c>
      <c r="Y25" s="44">
        <f>Y13</f>
        <v>0</v>
      </c>
      <c r="Z25" s="44">
        <f>Z13</f>
        <v>0</v>
      </c>
      <c r="AA25" s="44">
        <f>AA13</f>
        <v>0</v>
      </c>
      <c r="AB25" s="44">
        <f>AB13</f>
        <v>0</v>
      </c>
      <c r="AC25" s="44">
        <f>AC13</f>
        <v>0</v>
      </c>
      <c r="AD25" s="44">
        <f>AD13</f>
        <v>0</v>
      </c>
      <c r="AE25" s="44">
        <f>AE13</f>
        <v>0</v>
      </c>
      <c r="AF25" s="44">
        <f>AF13</f>
        <v>0</v>
      </c>
      <c r="AG25" s="44">
        <f>AG13</f>
        <v>0</v>
      </c>
      <c r="AH25" s="44">
        <f>AH13</f>
        <v>0</v>
      </c>
    </row>
    <row r="26" spans="1:34" x14ac:dyDescent="0.25">
      <c r="G26" t="s">
        <v>28</v>
      </c>
      <c r="H26" s="50">
        <f t="shared" ref="H26" si="0">H28/$D$19</f>
        <v>0.93617416311839141</v>
      </c>
      <c r="I26" s="50" t="str">
        <f>IFERROR(I28/$D$19,"")</f>
        <v/>
      </c>
      <c r="J26" s="50" t="str">
        <f t="shared" ref="J26:K26" si="1">IFERROR(J28/$D$19,"")</f>
        <v/>
      </c>
      <c r="K26" s="50" t="str">
        <f t="shared" si="1"/>
        <v/>
      </c>
      <c r="L26" s="10"/>
      <c r="M26" s="50">
        <f>IFERROR(M28/$D$19,"")</f>
        <v>0.67496788058745438</v>
      </c>
      <c r="N26" s="50" t="str">
        <f>IFERROR(N28/$D$19,"")</f>
        <v/>
      </c>
      <c r="O26" s="50" t="str">
        <f>IFERROR(O28/$D$19,"")</f>
        <v/>
      </c>
      <c r="P26" s="50" t="str">
        <f>IFERROR(P28/$D$19,"")</f>
        <v/>
      </c>
      <c r="Q26" s="32"/>
      <c r="R26" s="50">
        <f>IFERROR(R28/$D$19,"")</f>
        <v>0.90051342386467736</v>
      </c>
      <c r="S26" s="50" t="str">
        <f t="shared" ref="S26:AH26" si="2">IFERROR(S28/$D$19,"")</f>
        <v/>
      </c>
      <c r="T26" s="50" t="str">
        <f t="shared" si="2"/>
        <v/>
      </c>
      <c r="U26" s="50" t="str">
        <f t="shared" si="2"/>
        <v/>
      </c>
      <c r="V26" s="50" t="str">
        <f t="shared" si="2"/>
        <v/>
      </c>
      <c r="W26" s="50" t="str">
        <f t="shared" si="2"/>
        <v/>
      </c>
      <c r="X26" s="50" t="str">
        <f t="shared" si="2"/>
        <v/>
      </c>
      <c r="Y26" s="50" t="str">
        <f t="shared" si="2"/>
        <v/>
      </c>
      <c r="Z26" s="50" t="str">
        <f t="shared" si="2"/>
        <v/>
      </c>
      <c r="AA26" s="50" t="str">
        <f t="shared" si="2"/>
        <v/>
      </c>
      <c r="AB26" s="50" t="str">
        <f t="shared" si="2"/>
        <v/>
      </c>
      <c r="AC26" s="50" t="str">
        <f t="shared" si="2"/>
        <v/>
      </c>
      <c r="AD26" s="50" t="str">
        <f t="shared" si="2"/>
        <v/>
      </c>
      <c r="AE26" s="50" t="str">
        <f t="shared" si="2"/>
        <v/>
      </c>
      <c r="AF26" s="50" t="str">
        <f t="shared" si="2"/>
        <v/>
      </c>
      <c r="AG26" s="50" t="str">
        <f t="shared" si="2"/>
        <v/>
      </c>
      <c r="AH26" s="50" t="str">
        <f t="shared" si="2"/>
        <v/>
      </c>
    </row>
    <row r="27" spans="1:34" s="1" customFormat="1" ht="15.75" thickBot="1" x14ac:dyDescent="0.3">
      <c r="D27" s="2"/>
      <c r="G27" s="1" t="s">
        <v>29</v>
      </c>
      <c r="H27" s="51">
        <f t="shared" ref="H27" si="3">H29/$D$23</f>
        <v>1.0033082717738349</v>
      </c>
      <c r="I27" s="51" t="str">
        <f>IFERROR(I29/$D$23,"")</f>
        <v/>
      </c>
      <c r="J27" s="51" t="str">
        <f t="shared" ref="J27:K27" si="4">IFERROR(J29/$D$23,"")</f>
        <v/>
      </c>
      <c r="K27" s="51" t="str">
        <f t="shared" si="4"/>
        <v/>
      </c>
      <c r="L27" s="39"/>
      <c r="M27" s="51">
        <f>IFERROR(M29/$D$23,"")</f>
        <v>0.90073664497066819</v>
      </c>
      <c r="N27" s="51" t="str">
        <f>IFERROR(N29/$D$23,"")</f>
        <v/>
      </c>
      <c r="O27" s="51" t="str">
        <f>IFERROR(O29/$D$23,"")</f>
        <v/>
      </c>
      <c r="P27" s="51" t="str">
        <f>IFERROR(P29/$D$23,"")</f>
        <v/>
      </c>
      <c r="Q27" s="33"/>
      <c r="R27" s="51">
        <f>IFERROR(R29/$D$23,"")</f>
        <v>0.97792191924150518</v>
      </c>
      <c r="S27" s="51" t="str">
        <f t="shared" ref="S27:AH27" si="5">IFERROR(S29/$D$23,"")</f>
        <v/>
      </c>
      <c r="T27" s="51" t="str">
        <f t="shared" si="5"/>
        <v/>
      </c>
      <c r="U27" s="51" t="str">
        <f t="shared" si="5"/>
        <v/>
      </c>
      <c r="V27" s="51" t="str">
        <f t="shared" si="5"/>
        <v/>
      </c>
      <c r="W27" s="51" t="str">
        <f t="shared" si="5"/>
        <v/>
      </c>
      <c r="X27" s="51" t="str">
        <f t="shared" si="5"/>
        <v/>
      </c>
      <c r="Y27" s="51" t="str">
        <f t="shared" si="5"/>
        <v/>
      </c>
      <c r="Z27" s="51" t="str">
        <f t="shared" si="5"/>
        <v/>
      </c>
      <c r="AA27" s="51" t="str">
        <f t="shared" si="5"/>
        <v/>
      </c>
      <c r="AB27" s="51" t="str">
        <f t="shared" si="5"/>
        <v/>
      </c>
      <c r="AC27" s="51" t="str">
        <f t="shared" si="5"/>
        <v/>
      </c>
      <c r="AD27" s="51" t="str">
        <f t="shared" si="5"/>
        <v/>
      </c>
      <c r="AE27" s="51" t="str">
        <f t="shared" si="5"/>
        <v/>
      </c>
      <c r="AF27" s="51" t="str">
        <f t="shared" si="5"/>
        <v/>
      </c>
      <c r="AG27" s="51" t="str">
        <f t="shared" si="5"/>
        <v/>
      </c>
      <c r="AH27" s="51" t="str">
        <f t="shared" si="5"/>
        <v/>
      </c>
    </row>
    <row r="28" spans="1:34" x14ac:dyDescent="0.25">
      <c r="A28" s="5" t="s">
        <v>20</v>
      </c>
      <c r="C28" s="65"/>
      <c r="G28" s="5" t="s">
        <v>20</v>
      </c>
      <c r="H28" s="52">
        <f>$F19*($D$22/H$22)*H19</f>
        <v>18.723483262367829</v>
      </c>
      <c r="I28" s="52" t="str">
        <f>IFERROR($F19*($D$22/I$22)*I19,"")</f>
        <v/>
      </c>
      <c r="J28" s="52" t="str">
        <f>IFERROR($F19*($D$22/J$22)*J19,"")</f>
        <v/>
      </c>
      <c r="K28" s="52" t="str">
        <f>IFERROR($F19*($D$22/K$22)*K19,"")</f>
        <v/>
      </c>
      <c r="L28" s="34"/>
      <c r="M28" s="52">
        <f>IFERROR($F19*($D$22/M$22)*M19,"")</f>
        <v>13.499357611749089</v>
      </c>
      <c r="N28" s="52" t="str">
        <f>IFERROR($F19*($D$22/N$22)*N19,"")</f>
        <v/>
      </c>
      <c r="O28" s="52" t="str">
        <f>IFERROR($F19*($D$22/O$22)*O19,"")</f>
        <v/>
      </c>
      <c r="P28" s="52" t="str">
        <f>IFERROR($F19*($D$22/P$22)*P19,"")</f>
        <v/>
      </c>
      <c r="Q28" s="34"/>
      <c r="R28" s="52">
        <f>IFERROR($F19*($D$22/R$22)*R19,"")</f>
        <v>18.010268477293547</v>
      </c>
      <c r="S28" s="52" t="str">
        <f>IFERROR($F19*($D$22/S$22)*S19,"")</f>
        <v/>
      </c>
      <c r="T28" s="52" t="str">
        <f>IFERROR($F19*($D$22/T$22)*T19,"")</f>
        <v/>
      </c>
      <c r="U28" s="52" t="str">
        <f>IFERROR($F19*($D$22/U$22)*U19,"")</f>
        <v/>
      </c>
      <c r="V28" s="52" t="str">
        <f>IFERROR($F19*($D$22/V$22)*V19,"")</f>
        <v/>
      </c>
      <c r="W28" s="52" t="str">
        <f>IFERROR($F19*($D$22/W$22)*W19,"")</f>
        <v/>
      </c>
      <c r="X28" s="52" t="str">
        <f>IFERROR($F19*($D$22/X$22)*X19,"")</f>
        <v/>
      </c>
      <c r="Y28" s="52" t="str">
        <f>IFERROR($F19*($D$22/Y$22)*Y19,"")</f>
        <v/>
      </c>
      <c r="Z28" s="52" t="str">
        <f>IFERROR($F19*($D$22/Z$22)*Z19,"")</f>
        <v/>
      </c>
      <c r="AA28" s="52" t="str">
        <f>IFERROR($F19*($D$22/AA$22)*AA19,"")</f>
        <v/>
      </c>
      <c r="AB28" s="52" t="str">
        <f>IFERROR($F19*($D$22/AB$22)*AB19,"")</f>
        <v/>
      </c>
      <c r="AC28" s="52" t="str">
        <f>IFERROR($F19*($D$22/AC$22)*AC19,"")</f>
        <v/>
      </c>
      <c r="AD28" s="52" t="str">
        <f>IFERROR($F19*($D$22/AD$22)*AD19,"")</f>
        <v/>
      </c>
      <c r="AE28" s="52" t="str">
        <f>IFERROR($F19*($D$22/AE$22)*AE19,"")</f>
        <v/>
      </c>
      <c r="AF28" s="52" t="str">
        <f>IFERROR($F19*($D$22/AF$22)*AF19,"")</f>
        <v/>
      </c>
      <c r="AG28" s="52" t="str">
        <f>IFERROR($F19*($D$22/AG$22)*AG19,"")</f>
        <v/>
      </c>
      <c r="AH28" s="52" t="str">
        <f>IFERROR($F19*($D$22/AH$22)*AH19,"")</f>
        <v/>
      </c>
    </row>
    <row r="29" spans="1:34" s="1" customFormat="1" ht="15.75" thickBot="1" x14ac:dyDescent="0.3">
      <c r="A29" s="6" t="s">
        <v>22</v>
      </c>
      <c r="D29" s="2"/>
      <c r="G29" s="6" t="s">
        <v>22</v>
      </c>
      <c r="H29" s="53">
        <f t="shared" ref="H29" si="6">$F23*($D$22/H$22)*H23</f>
        <v>20.066165435476698</v>
      </c>
      <c r="I29" s="53" t="str">
        <f>IFERROR($F23*($D$22/I$22)*I23,"")</f>
        <v/>
      </c>
      <c r="J29" s="53" t="str">
        <f t="shared" ref="J29:K29" si="7">IFERROR($F23*($D$22/J$22)*J23,"")</f>
        <v/>
      </c>
      <c r="K29" s="53" t="str">
        <f t="shared" si="7"/>
        <v/>
      </c>
      <c r="L29" s="35"/>
      <c r="M29" s="53">
        <f>IFERROR($F23*($D$22/M$22)*M23,"")</f>
        <v>18.014732899413364</v>
      </c>
      <c r="N29" s="53" t="str">
        <f>IFERROR($F23*($D$22/N$22)*N23,"")</f>
        <v/>
      </c>
      <c r="O29" s="53" t="str">
        <f>IFERROR($F23*($D$22/O$22)*O23,"")</f>
        <v/>
      </c>
      <c r="P29" s="53" t="str">
        <f>IFERROR($F23*($D$22/P$22)*P23,"")</f>
        <v/>
      </c>
      <c r="Q29" s="35"/>
      <c r="R29" s="53">
        <f>IFERROR($F23*($D$22/R$22)*R23,"")</f>
        <v>19.558438384830104</v>
      </c>
      <c r="S29" s="53" t="str">
        <f t="shared" ref="S29:AH29" si="8">IFERROR($F23*($D$22/S$22)*S23,"")</f>
        <v/>
      </c>
      <c r="T29" s="53" t="str">
        <f t="shared" si="8"/>
        <v/>
      </c>
      <c r="U29" s="53" t="str">
        <f t="shared" si="8"/>
        <v/>
      </c>
      <c r="V29" s="53" t="str">
        <f t="shared" si="8"/>
        <v/>
      </c>
      <c r="W29" s="53" t="str">
        <f t="shared" si="8"/>
        <v/>
      </c>
      <c r="X29" s="53" t="str">
        <f t="shared" si="8"/>
        <v/>
      </c>
      <c r="Y29" s="53" t="str">
        <f t="shared" si="8"/>
        <v/>
      </c>
      <c r="Z29" s="53" t="str">
        <f t="shared" si="8"/>
        <v/>
      </c>
      <c r="AA29" s="53" t="str">
        <f t="shared" si="8"/>
        <v/>
      </c>
      <c r="AB29" s="53" t="str">
        <f t="shared" si="8"/>
        <v/>
      </c>
      <c r="AC29" s="53" t="str">
        <f t="shared" si="8"/>
        <v/>
      </c>
      <c r="AD29" s="53" t="str">
        <f t="shared" si="8"/>
        <v/>
      </c>
      <c r="AE29" s="53" t="str">
        <f t="shared" si="8"/>
        <v/>
      </c>
      <c r="AF29" s="53" t="str">
        <f t="shared" si="8"/>
        <v/>
      </c>
      <c r="AG29" s="53" t="str">
        <f t="shared" si="8"/>
        <v/>
      </c>
      <c r="AH29" s="53" t="str">
        <f t="shared" si="8"/>
        <v/>
      </c>
    </row>
    <row r="30" spans="1:34" s="22" customFormat="1" ht="21" x14ac:dyDescent="0.35">
      <c r="H30" s="117" t="s">
        <v>33</v>
      </c>
      <c r="I30" s="117"/>
      <c r="J30" s="117"/>
      <c r="K30" s="117"/>
      <c r="L30" s="38"/>
      <c r="M30" s="114" t="s">
        <v>34</v>
      </c>
      <c r="N30" s="115"/>
      <c r="O30" s="115"/>
      <c r="P30" s="116"/>
      <c r="Q30" s="30"/>
      <c r="R30" s="114" t="s">
        <v>39</v>
      </c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6"/>
    </row>
    <row r="31" spans="1:34" s="7" customFormat="1" x14ac:dyDescent="0.25">
      <c r="H31" s="54" t="str">
        <f>H13</f>
        <v>XL_T04_17_Br_#OPR1</v>
      </c>
      <c r="I31" s="54" t="str">
        <f>I13</f>
        <v>XL_T04_18_Br_#OPR2</v>
      </c>
      <c r="J31" s="54">
        <f>J13</f>
        <v>0</v>
      </c>
      <c r="K31" s="54">
        <f>K13</f>
        <v>0</v>
      </c>
      <c r="L31" s="41"/>
      <c r="M31" s="44" t="str">
        <f>M13</f>
        <v>XL_T04_01_Br_#MB1</v>
      </c>
      <c r="N31" s="44" t="str">
        <f>N13</f>
        <v>XL_T04_02_Br_#MB2</v>
      </c>
      <c r="O31" s="44">
        <f>O13</f>
        <v>0</v>
      </c>
      <c r="P31" s="44">
        <f>P13</f>
        <v>0</v>
      </c>
      <c r="Q31" s="42"/>
      <c r="R31" s="43" t="str">
        <f>R13</f>
        <v>XL_T04_03_Br_#001_WT_G17_F_CTL</v>
      </c>
      <c r="S31" s="43">
        <f>S13</f>
        <v>0</v>
      </c>
      <c r="T31" s="43">
        <f>T13</f>
        <v>0</v>
      </c>
      <c r="U31" s="43">
        <f>U13</f>
        <v>0</v>
      </c>
      <c r="V31" s="43">
        <f>V13</f>
        <v>0</v>
      </c>
      <c r="W31" s="43">
        <f>W13</f>
        <v>0</v>
      </c>
      <c r="X31" s="43">
        <f>X13</f>
        <v>0</v>
      </c>
      <c r="Y31" s="43">
        <f>Y13</f>
        <v>0</v>
      </c>
      <c r="Z31" s="43">
        <f>Z13</f>
        <v>0</v>
      </c>
      <c r="AA31" s="43">
        <f>AA13</f>
        <v>0</v>
      </c>
      <c r="AB31" s="43">
        <f>AB13</f>
        <v>0</v>
      </c>
      <c r="AC31" s="43">
        <f>AC13</f>
        <v>0</v>
      </c>
      <c r="AD31" s="43">
        <f>AD13</f>
        <v>0</v>
      </c>
      <c r="AE31" s="43">
        <f>AE13</f>
        <v>0</v>
      </c>
      <c r="AF31" s="43">
        <f>AF13</f>
        <v>0</v>
      </c>
      <c r="AG31" s="43">
        <f>AG13</f>
        <v>0</v>
      </c>
      <c r="AH31" s="43">
        <f>AH13</f>
        <v>0</v>
      </c>
    </row>
    <row r="32" spans="1:34" x14ac:dyDescent="0.25">
      <c r="A32" t="s">
        <v>11</v>
      </c>
      <c r="C32" s="65">
        <f>AVERAGE(H32:I32)</f>
        <v>0.8195251049774116</v>
      </c>
      <c r="G32" t="s">
        <v>11</v>
      </c>
      <c r="H32" s="55">
        <f>IFERROR($F16*($D$22/H$22)*H16/$D16,"")</f>
        <v>0.8195251049774116</v>
      </c>
      <c r="I32" s="55" t="str">
        <f>IFERROR($F16*($D$22/I$22)*I16/$D16,"")</f>
        <v/>
      </c>
      <c r="J32" s="55" t="str">
        <f>IFERROR($F16*($D$22/J$22)*J16/$D16,"")</f>
        <v/>
      </c>
      <c r="K32" s="55" t="str">
        <f>IFERROR($F16*($D$22/K$22)*K16/$D16,"")</f>
        <v/>
      </c>
      <c r="L32" s="40"/>
      <c r="M32" s="58">
        <f>IFERROR($F16*($D$22/M$22)*M16,"")</f>
        <v>3.1960830601714466E-2</v>
      </c>
      <c r="N32" s="58" t="str">
        <f>IFERROR($F16*($D$22/N$22)*N16,"")</f>
        <v/>
      </c>
      <c r="O32" s="58" t="str">
        <f>IFERROR($F16*($D$22/O$22)*O16,"")</f>
        <v/>
      </c>
      <c r="P32" s="58" t="str">
        <f>IFERROR($F16*($D$22/P$22)*P16,"")</f>
        <v/>
      </c>
      <c r="Q32" s="34"/>
      <c r="R32" s="52">
        <f>IFERROR($F16*($D$22/R$22)*R16/R$26/R$11,"")</f>
        <v>0.29575689340575773</v>
      </c>
      <c r="S32" s="52" t="str">
        <f>IFERROR($F16*($D$22/S$22)*S16/S$26/S$11,"")</f>
        <v/>
      </c>
      <c r="T32" s="52" t="str">
        <f>IFERROR($F16*($D$22/T$22)*T16/T$26/T$11,"")</f>
        <v/>
      </c>
      <c r="U32" s="52" t="str">
        <f>IFERROR($F16*($D$22/U$22)*U16/U$26/U$11,"")</f>
        <v/>
      </c>
      <c r="V32" s="52" t="str">
        <f>IFERROR($F16*($D$22/V$22)*V16/V$26/V$11,"")</f>
        <v/>
      </c>
      <c r="W32" s="52" t="str">
        <f>IFERROR($F16*($D$22/W$22)*W16/W$26/W$11,"")</f>
        <v/>
      </c>
      <c r="X32" s="52" t="str">
        <f>IFERROR($F16*($D$22/X$22)*X16/X$26/X$11,"")</f>
        <v/>
      </c>
      <c r="Y32" s="52" t="str">
        <f>IFERROR($F16*($D$22/Y$22)*Y16/Y$26/Y$11,"")</f>
        <v/>
      </c>
      <c r="Z32" s="52" t="str">
        <f>IFERROR($F16*($D$22/Z$22)*Z16/Z$26/Z$11,"")</f>
        <v/>
      </c>
      <c r="AA32" s="52" t="str">
        <f>IFERROR($F16*($D$22/AA$22)*AA16/AA$26/AA$11,"")</f>
        <v/>
      </c>
      <c r="AB32" s="52" t="str">
        <f>IFERROR($F16*($D$22/AB$22)*AB16/AB$26/AB$11,"")</f>
        <v/>
      </c>
      <c r="AC32" s="52" t="str">
        <f>IFERROR($F16*($D$22/AC$22)*AC16/AC$26/AC$11,"")</f>
        <v/>
      </c>
      <c r="AD32" s="52" t="str">
        <f>IFERROR($F16*($D$22/AD$22)*AD16/AD$26/AD$11,"")</f>
        <v/>
      </c>
      <c r="AE32" s="52" t="str">
        <f>IFERROR($F16*($D$22/AE$22)*AE16/AE$26/AE$11,"")</f>
        <v/>
      </c>
      <c r="AF32" s="52" t="str">
        <f>IFERROR($F16*($D$22/AF$22)*AF16/AF$26/AF$11,"")</f>
        <v/>
      </c>
      <c r="AG32" s="52" t="str">
        <f>IFERROR($F16*($D$22/AG$22)*AG16/AG$26/AG$11,"")</f>
        <v/>
      </c>
      <c r="AH32" s="52" t="str">
        <f>IFERROR($F16*($D$22/AH$22)*AH16/AH$26/AH$11,"")</f>
        <v/>
      </c>
    </row>
    <row r="33" spans="1:34" x14ac:dyDescent="0.25">
      <c r="A33" t="s">
        <v>9</v>
      </c>
      <c r="C33" s="65">
        <f t="shared" ref="C33:C36" si="9">AVERAGE(H33:I33)</f>
        <v>0.91338173168939052</v>
      </c>
      <c r="G33" t="s">
        <v>9</v>
      </c>
      <c r="H33" s="50">
        <f>IFERROR($F17*($D$22/H$22)*H17/$D17,"")</f>
        <v>0.91338173168939052</v>
      </c>
      <c r="I33" s="50" t="str">
        <f>IFERROR($F17*($D$22/I$22)*I17/$D17,"")</f>
        <v/>
      </c>
      <c r="J33" s="50" t="str">
        <f>IFERROR($F17*($D$22/J$22)*J17/$D17,"")</f>
        <v/>
      </c>
      <c r="K33" s="50" t="str">
        <f>IFERROR($F17*($D$22/K$22)*K17/$D17,"")</f>
        <v/>
      </c>
      <c r="L33" s="32"/>
      <c r="M33" s="59">
        <f>IFERROR($F17*($D$22/M$22)*M17,"")</f>
        <v>4.8424818344301492E-3</v>
      </c>
      <c r="N33" s="59" t="str">
        <f>IFERROR($F17*($D$22/N$22)*N17,"")</f>
        <v/>
      </c>
      <c r="O33" s="59" t="str">
        <f>IFERROR($F17*($D$22/O$22)*O17,"")</f>
        <v/>
      </c>
      <c r="P33" s="59" t="str">
        <f>IFERROR($F17*($D$22/P$22)*P17,"")</f>
        <v/>
      </c>
      <c r="Q33" s="36"/>
      <c r="R33" s="56">
        <f>IFERROR($F17*($D$22/R$22)*R17/R$27/R$11,"")</f>
        <v>3.3755177409066431E-2</v>
      </c>
      <c r="S33" s="56" t="str">
        <f>IFERROR($F17*($D$22/S$22)*S17/S$27/S$11,"")</f>
        <v/>
      </c>
      <c r="T33" s="56" t="str">
        <f>IFERROR($F17*($D$22/T$22)*T17/T$27/T$11,"")</f>
        <v/>
      </c>
      <c r="U33" s="56" t="str">
        <f>IFERROR($F17*($D$22/U$22)*U17/U$27/U$11,"")</f>
        <v/>
      </c>
      <c r="V33" s="56" t="str">
        <f>IFERROR($F17*($D$22/V$22)*V17/V$27/V$11,"")</f>
        <v/>
      </c>
      <c r="W33" s="56" t="str">
        <f>IFERROR($F17*($D$22/W$22)*W17/W$27/W$11,"")</f>
        <v/>
      </c>
      <c r="X33" s="56" t="str">
        <f>IFERROR($F17*($D$22/X$22)*X17/X$27/X$11,"")</f>
        <v/>
      </c>
      <c r="Y33" s="56" t="str">
        <f>IFERROR($F17*($D$22/Y$22)*Y17/Y$27/Y$11,"")</f>
        <v/>
      </c>
      <c r="Z33" s="56" t="str">
        <f>IFERROR($F17*($D$22/Z$22)*Z17/Z$27/Z$11,"")</f>
        <v/>
      </c>
      <c r="AA33" s="56" t="str">
        <f>IFERROR($F17*($D$22/AA$22)*AA17/AA$27/AA$11,"")</f>
        <v/>
      </c>
      <c r="AB33" s="56" t="str">
        <f>IFERROR($F17*($D$22/AB$22)*AB17/AB$27/AB$11,"")</f>
        <v/>
      </c>
      <c r="AC33" s="56" t="str">
        <f>IFERROR($F17*($D$22/AC$22)*AC17/AC$27/AC$11,"")</f>
        <v/>
      </c>
      <c r="AD33" s="56" t="str">
        <f>IFERROR($F17*($D$22/AD$22)*AD17/AD$27/AD$11,"")</f>
        <v/>
      </c>
      <c r="AE33" s="56" t="str">
        <f>IFERROR($F17*($D$22/AE$22)*AE17/AE$27/AE$11,"")</f>
        <v/>
      </c>
      <c r="AF33" s="56" t="str">
        <f>IFERROR($F17*($D$22/AF$22)*AF17/AF$27/AF$11,"")</f>
        <v/>
      </c>
      <c r="AG33" s="56" t="str">
        <f>IFERROR($F17*($D$22/AG$22)*AG17/AG$27/AG$11,"")</f>
        <v/>
      </c>
      <c r="AH33" s="56" t="str">
        <f>IFERROR($F17*($D$22/AH$22)*AH17/AH$27/AH$11,"")</f>
        <v/>
      </c>
    </row>
    <row r="34" spans="1:34" x14ac:dyDescent="0.25">
      <c r="A34" t="s">
        <v>19</v>
      </c>
      <c r="C34" s="65">
        <f t="shared" si="9"/>
        <v>0.95260188380104827</v>
      </c>
      <c r="G34" t="s">
        <v>19</v>
      </c>
      <c r="H34" s="50">
        <f>IFERROR($F18*($D$22/H$22)*H18/$D18,"")</f>
        <v>0.95260188380104827</v>
      </c>
      <c r="I34" s="50" t="str">
        <f>IFERROR($F18*($D$22/I$22)*I18/$D18,"")</f>
        <v/>
      </c>
      <c r="J34" s="50" t="str">
        <f>IFERROR($F18*($D$22/J$22)*J18/$D18,"")</f>
        <v/>
      </c>
      <c r="K34" s="50" t="str">
        <f>IFERROR($F18*($D$22/K$22)*K18/$D18,"")</f>
        <v/>
      </c>
      <c r="L34" s="32"/>
      <c r="M34" s="59">
        <f>IFERROR($F18*($D$22/M$22)*M18,"")</f>
        <v>2.1150685967517694E-3</v>
      </c>
      <c r="N34" s="59" t="str">
        <f>IFERROR($F18*($D$22/N$22)*N18,"")</f>
        <v/>
      </c>
      <c r="O34" s="59" t="str">
        <f>IFERROR($F18*($D$22/O$22)*O18,"")</f>
        <v/>
      </c>
      <c r="P34" s="59" t="str">
        <f>IFERROR($F18*($D$22/P$22)*P18,"")</f>
        <v/>
      </c>
      <c r="Q34" s="36"/>
      <c r="R34" s="56">
        <f>IFERROR($F18*($D$22/R$22)*R18/R$27/R$11,"")</f>
        <v>1.7301377780495241E-2</v>
      </c>
      <c r="S34" s="56" t="str">
        <f>IFERROR($F18*($D$22/S$22)*S18/S$27/S$11,"")</f>
        <v/>
      </c>
      <c r="T34" s="56" t="str">
        <f>IFERROR($F18*($D$22/T$22)*T18/T$27/T$11,"")</f>
        <v/>
      </c>
      <c r="U34" s="56" t="str">
        <f>IFERROR($F18*($D$22/U$22)*U18/U$27/U$11,"")</f>
        <v/>
      </c>
      <c r="V34" s="56" t="str">
        <f>IFERROR($F18*($D$22/V$22)*V18/V$27/V$11,"")</f>
        <v/>
      </c>
      <c r="W34" s="56" t="str">
        <f>IFERROR($F18*($D$22/W$22)*W18/W$27/W$11,"")</f>
        <v/>
      </c>
      <c r="X34" s="56" t="str">
        <f>IFERROR($F18*($D$22/X$22)*X18/X$27/X$11,"")</f>
        <v/>
      </c>
      <c r="Y34" s="56" t="str">
        <f>IFERROR($F18*($D$22/Y$22)*Y18/Y$27/Y$11,"")</f>
        <v/>
      </c>
      <c r="Z34" s="56" t="str">
        <f>IFERROR($F18*($D$22/Z$22)*Z18/Z$27/Z$11,"")</f>
        <v/>
      </c>
      <c r="AA34" s="56" t="str">
        <f>IFERROR($F18*($D$22/AA$22)*AA18/AA$27/AA$11,"")</f>
        <v/>
      </c>
      <c r="AB34" s="56" t="str">
        <f>IFERROR($F18*($D$22/AB$22)*AB18/AB$27/AB$11,"")</f>
        <v/>
      </c>
      <c r="AC34" s="56" t="str">
        <f>IFERROR($F18*($D$22/AC$22)*AC18/AC$27/AC$11,"")</f>
        <v/>
      </c>
      <c r="AD34" s="56" t="str">
        <f>IFERROR($F18*($D$22/AD$22)*AD18/AD$27/AD$11,"")</f>
        <v/>
      </c>
      <c r="AE34" s="56" t="str">
        <f>IFERROR($F18*($D$22/AE$22)*AE18/AE$27/AE$11,"")</f>
        <v/>
      </c>
      <c r="AF34" s="56" t="str">
        <f>IFERROR($F18*($D$22/AF$22)*AF18/AF$27/AF$11,"")</f>
        <v/>
      </c>
      <c r="AG34" s="56" t="str">
        <f>IFERROR($F18*($D$22/AG$22)*AG18/AG$27/AG$11,"")</f>
        <v/>
      </c>
      <c r="AH34" s="56" t="str">
        <f>IFERROR($F18*($D$22/AH$22)*AH18/AH$27/AH$11,"")</f>
        <v/>
      </c>
    </row>
    <row r="35" spans="1:34" x14ac:dyDescent="0.25">
      <c r="A35" t="s">
        <v>17</v>
      </c>
      <c r="C35" s="65">
        <f t="shared" si="9"/>
        <v>0.86795438786731971</v>
      </c>
      <c r="G35" t="s">
        <v>17</v>
      </c>
      <c r="H35" s="50">
        <f>IFERROR($F20*($D$22/H$22)*H20/$D20,"")</f>
        <v>0.86795438786731971</v>
      </c>
      <c r="I35" s="50" t="str">
        <f>IFERROR($F20*($D$22/I$22)*I20/$D20,"")</f>
        <v/>
      </c>
      <c r="J35" s="50" t="str">
        <f>IFERROR($F20*($D$22/J$22)*J20/$D20,"")</f>
        <v/>
      </c>
      <c r="K35" s="50" t="str">
        <f>IFERROR($F20*($D$22/K$22)*K20/$D20,"")</f>
        <v/>
      </c>
      <c r="L35" s="32"/>
      <c r="M35" s="59">
        <f>IFERROR($F20*($D$22/M$22)*M20,"")</f>
        <v>6.3160655104229236E-3</v>
      </c>
      <c r="N35" s="59" t="str">
        <f>IFERROR($F20*($D$22/N$22)*N20,"")</f>
        <v/>
      </c>
      <c r="O35" s="59" t="str">
        <f>IFERROR($F20*($D$22/O$22)*O20,"")</f>
        <v/>
      </c>
      <c r="P35" s="59" t="str">
        <f>IFERROR($F20*($D$22/P$22)*P20,"")</f>
        <v/>
      </c>
      <c r="Q35" s="36"/>
      <c r="R35" s="56">
        <f>IFERROR($F20*($D$22/R$22)*R20/R$27/R$11,"")</f>
        <v>3.4835688330723209E-2</v>
      </c>
      <c r="S35" s="56" t="str">
        <f>IFERROR($F20*($D$22/S$22)*S20/S$27/S$11,"")</f>
        <v/>
      </c>
      <c r="T35" s="56" t="str">
        <f>IFERROR($F20*($D$22/T$22)*T20/T$27/T$11,"")</f>
        <v/>
      </c>
      <c r="U35" s="56" t="str">
        <f>IFERROR($F20*($D$22/U$22)*U20/U$27/U$11,"")</f>
        <v/>
      </c>
      <c r="V35" s="56" t="str">
        <f>IFERROR($F20*($D$22/V$22)*V20/V$27/V$11,"")</f>
        <v/>
      </c>
      <c r="W35" s="56" t="str">
        <f>IFERROR($F20*($D$22/W$22)*W20/W$27/W$11,"")</f>
        <v/>
      </c>
      <c r="X35" s="56" t="str">
        <f>IFERROR($F20*($D$22/X$22)*X20/X$27/X$11,"")</f>
        <v/>
      </c>
      <c r="Y35" s="56" t="str">
        <f>IFERROR($F20*($D$22/Y$22)*Y20/Y$27/Y$11,"")</f>
        <v/>
      </c>
      <c r="Z35" s="56" t="str">
        <f>IFERROR($F20*($D$22/Z$22)*Z20/Z$27/Z$11,"")</f>
        <v/>
      </c>
      <c r="AA35" s="56" t="str">
        <f>IFERROR($F20*($D$22/AA$22)*AA20/AA$27/AA$11,"")</f>
        <v/>
      </c>
      <c r="AB35" s="56" t="str">
        <f>IFERROR($F20*($D$22/AB$22)*AB20/AB$27/AB$11,"")</f>
        <v/>
      </c>
      <c r="AC35" s="56" t="str">
        <f>IFERROR($F20*($D$22/AC$22)*AC20/AC$27/AC$11,"")</f>
        <v/>
      </c>
      <c r="AD35" s="56" t="str">
        <f>IFERROR($F20*($D$22/AD$22)*AD20/AD$27/AD$11,"")</f>
        <v/>
      </c>
      <c r="AE35" s="56" t="str">
        <f>IFERROR($F20*($D$22/AE$22)*AE20/AE$27/AE$11,"")</f>
        <v/>
      </c>
      <c r="AF35" s="56" t="str">
        <f>IFERROR($F20*($D$22/AF$22)*AF20/AF$27/AF$11,"")</f>
        <v/>
      </c>
      <c r="AG35" s="56" t="str">
        <f>IFERROR($F20*($D$22/AG$22)*AG20/AG$27/AG$11,"")</f>
        <v/>
      </c>
      <c r="AH35" s="56" t="str">
        <f>IFERROR($F20*($D$22/AH$22)*AH20/AH$27/AH$11,"")</f>
        <v/>
      </c>
    </row>
    <row r="36" spans="1:34" x14ac:dyDescent="0.25">
      <c r="A36" t="s">
        <v>15</v>
      </c>
      <c r="C36" s="65">
        <f t="shared" si="9"/>
        <v>0.9309209960101702</v>
      </c>
      <c r="G36" t="s">
        <v>15</v>
      </c>
      <c r="H36" s="50">
        <f>IFERROR($F21*($D$22/H$22)*H21/$D21,"")</f>
        <v>0.9309209960101702</v>
      </c>
      <c r="I36" s="50" t="str">
        <f>IFERROR($F21*($D$22/I$22)*I21/$D21,"")</f>
        <v/>
      </c>
      <c r="J36" s="50" t="str">
        <f>IFERROR($F21*($D$22/J$22)*J21/$D21,"")</f>
        <v/>
      </c>
      <c r="K36" s="50" t="str">
        <f>IFERROR($F21*($D$22/K$22)*K21/$D21,"")</f>
        <v/>
      </c>
      <c r="L36" s="32"/>
      <c r="M36" s="59">
        <f>IFERROR($F21*($D$22/M$22)*M21,"")</f>
        <v>1.3345168997823811E-2</v>
      </c>
      <c r="N36" s="59" t="str">
        <f>IFERROR($F21*($D$22/N$22)*N21,"")</f>
        <v/>
      </c>
      <c r="O36" s="59" t="str">
        <f>IFERROR($F21*($D$22/O$22)*O21,"")</f>
        <v/>
      </c>
      <c r="P36" s="59" t="str">
        <f>IFERROR($F21*($D$22/P$22)*P21,"")</f>
        <v/>
      </c>
      <c r="Q36" s="36"/>
      <c r="R36" s="56">
        <f>IFERROR($F21*($D$22/R$22)*R21/R$27/R$11,"")</f>
        <v>7.028875742785097E-2</v>
      </c>
      <c r="S36" s="56" t="str">
        <f>IFERROR($F21*($D$22/S$22)*S21/S$27/S$11,"")</f>
        <v/>
      </c>
      <c r="T36" s="56" t="str">
        <f>IFERROR($F21*($D$22/T$22)*T21/T$27/T$11,"")</f>
        <v/>
      </c>
      <c r="U36" s="56" t="str">
        <f>IFERROR($F21*($D$22/U$22)*U21/U$27/U$11,"")</f>
        <v/>
      </c>
      <c r="V36" s="56" t="str">
        <f>IFERROR($F21*($D$22/V$22)*V21/V$27/V$11,"")</f>
        <v/>
      </c>
      <c r="W36" s="56" t="str">
        <f>IFERROR($F21*($D$22/W$22)*W21/W$27/W$11,"")</f>
        <v/>
      </c>
      <c r="X36" s="56" t="str">
        <f>IFERROR($F21*($D$22/X$22)*X21/X$27/X$11,"")</f>
        <v/>
      </c>
      <c r="Y36" s="56" t="str">
        <f>IFERROR($F21*($D$22/Y$22)*Y21/Y$27/Y$11,"")</f>
        <v/>
      </c>
      <c r="Z36" s="56" t="str">
        <f>IFERROR($F21*($D$22/Z$22)*Z21/Z$27/Z$11,"")</f>
        <v/>
      </c>
      <c r="AA36" s="56" t="str">
        <f>IFERROR($F21*($D$22/AA$22)*AA21/AA$27/AA$11,"")</f>
        <v/>
      </c>
      <c r="AB36" s="56" t="str">
        <f>IFERROR($F21*($D$22/AB$22)*AB21/AB$27/AB$11,"")</f>
        <v/>
      </c>
      <c r="AC36" s="56" t="str">
        <f>IFERROR($F21*($D$22/AC$22)*AC21/AC$27/AC$11,"")</f>
        <v/>
      </c>
      <c r="AD36" s="56" t="str">
        <f>IFERROR($F21*($D$22/AD$22)*AD21/AD$27/AD$11,"")</f>
        <v/>
      </c>
      <c r="AE36" s="56" t="str">
        <f>IFERROR($F21*($D$22/AE$22)*AE21/AE$27/AE$11,"")</f>
        <v/>
      </c>
      <c r="AF36" s="56" t="str">
        <f>IFERROR($F21*($D$22/AF$22)*AF21/AF$27/AF$11,"")</f>
        <v/>
      </c>
      <c r="AG36" s="56" t="str">
        <f>IFERROR($F21*($D$22/AG$22)*AG21/AG$27/AG$11,"")</f>
        <v/>
      </c>
      <c r="AH36" s="56" t="str">
        <f>IFERROR($F21*($D$22/AH$22)*AH21/AH$27/AH$11,"")</f>
        <v/>
      </c>
    </row>
  </sheetData>
  <mergeCells count="12">
    <mergeCell ref="H24:K24"/>
    <mergeCell ref="M24:P24"/>
    <mergeCell ref="R24:AH24"/>
    <mergeCell ref="H30:K30"/>
    <mergeCell ref="M30:P30"/>
    <mergeCell ref="R30:AH30"/>
    <mergeCell ref="B1:F7"/>
    <mergeCell ref="H1:AH8"/>
    <mergeCell ref="D12:F12"/>
    <mergeCell ref="H12:K12"/>
    <mergeCell ref="M12:P12"/>
    <mergeCell ref="R12:AH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workingsheet.example</vt:lpstr>
      <vt:lpstr>data.example</vt:lpstr>
      <vt:lpstr>Template</vt:lpstr>
      <vt:lpstr>T01.example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Li, Xueshu</cp:lastModifiedBy>
  <dcterms:created xsi:type="dcterms:W3CDTF">2024-03-27T18:11:41Z</dcterms:created>
  <dcterms:modified xsi:type="dcterms:W3CDTF">2024-08-07T15:05:46Z</dcterms:modified>
</cp:coreProperties>
</file>