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.shortcut-targets-by-id\1yU4FmjqCTAs98Lg-teyoJSq8hnSdfIPi\isoorbi_lab\manuscripts\protocol_paper\revisions_September_2023\supplementary_info\"/>
    </mc:Choice>
  </mc:AlternateContent>
  <xr:revisionPtr revIDLastSave="0" documentId="8_{E25944AD-BEF7-4A8B-BB3F-66C1F6A4A414}" xr6:coauthVersionLast="47" xr6:coauthVersionMax="47" xr10:uidLastSave="{00000000-0000-0000-0000-000000000000}"/>
  <bookViews>
    <workbookView xWindow="-120" yWindow="-120" windowWidth="29040" windowHeight="17520" activeTab="4" xr2:uid="{00000000-000D-0000-FFFF-FFFF00000000}"/>
  </bookViews>
  <sheets>
    <sheet name="15N" sheetId="1" r:id="rId1"/>
    <sheet name="17O" sheetId="2" r:id="rId2"/>
    <sheet name="18O" sheetId="3" r:id="rId3"/>
    <sheet name="Calculations_perCV" sheetId="9" r:id="rId4"/>
    <sheet name="Ratio_Calculation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G5" i="9"/>
  <c r="F5" i="9"/>
  <c r="G4" i="9"/>
  <c r="F4" i="9"/>
  <c r="G3" i="9"/>
  <c r="F3" i="9"/>
  <c r="J8" i="3" l="1"/>
  <c r="J6" i="3"/>
  <c r="L6" i="3" s="1"/>
  <c r="J4" i="3"/>
  <c r="L4" i="3" s="1"/>
  <c r="E5" i="9"/>
  <c r="D5" i="9"/>
  <c r="E4" i="9"/>
  <c r="D4" i="9"/>
  <c r="E3" i="9"/>
  <c r="D3" i="9"/>
  <c r="H4" i="10"/>
  <c r="C5" i="10"/>
  <c r="C11" i="10" s="1"/>
  <c r="C4" i="10"/>
  <c r="H11" i="10" s="1"/>
  <c r="K11" i="10" s="1"/>
  <c r="C3" i="10"/>
  <c r="G11" i="10" s="1"/>
  <c r="I11" i="10" l="1"/>
  <c r="J11" i="10"/>
  <c r="E11" i="10"/>
  <c r="D11" i="10"/>
  <c r="C12" i="10"/>
  <c r="C10" i="10"/>
  <c r="G12" i="10"/>
  <c r="H12" i="10"/>
  <c r="H10" i="10"/>
  <c r="G10" i="10"/>
  <c r="D18" i="10" l="1"/>
  <c r="E18" i="10"/>
  <c r="B18" i="10"/>
  <c r="C18" i="10"/>
  <c r="K10" i="10"/>
  <c r="K12" i="10"/>
  <c r="I10" i="10"/>
  <c r="J10" i="10"/>
  <c r="J12" i="10"/>
  <c r="I12" i="10"/>
  <c r="E12" i="10"/>
  <c r="D12" i="10"/>
  <c r="E10" i="10"/>
  <c r="D10" i="10"/>
  <c r="D17" i="10" l="1"/>
  <c r="E19" i="10"/>
  <c r="C17" i="10"/>
  <c r="E17" i="10"/>
  <c r="B17" i="10"/>
  <c r="D19" i="10"/>
  <c r="B19" i="10"/>
  <c r="C19" i="10"/>
  <c r="B24" i="10" l="1"/>
  <c r="B26" i="10"/>
  <c r="C26" i="10"/>
  <c r="D26" i="10"/>
  <c r="B25" i="10"/>
  <c r="C24" i="10"/>
  <c r="C25" i="10"/>
  <c r="D25" i="10"/>
  <c r="D24" i="10"/>
  <c r="G13" i="9" l="1"/>
  <c r="F13" i="9"/>
  <c r="G12" i="9"/>
  <c r="F12" i="9"/>
  <c r="G11" i="9"/>
  <c r="F11" i="9"/>
  <c r="F3" i="2"/>
  <c r="J4" i="2"/>
  <c r="L4" i="2" s="1"/>
  <c r="F5" i="2"/>
  <c r="G4" i="2" s="1"/>
  <c r="I4" i="2" s="1"/>
  <c r="G6" i="2"/>
  <c r="I6" i="2" s="1"/>
  <c r="J6" i="2"/>
  <c r="L6" i="2"/>
  <c r="F7" i="2"/>
  <c r="J8" i="2"/>
  <c r="L8" i="2"/>
  <c r="F9" i="2"/>
  <c r="G8" i="2" s="1"/>
  <c r="I8" i="2" s="1"/>
  <c r="G10" i="2"/>
  <c r="I10" i="2"/>
  <c r="J10" i="2"/>
  <c r="L10" i="2"/>
  <c r="F11" i="2"/>
  <c r="J12" i="2"/>
  <c r="L12" i="2"/>
  <c r="F13" i="2"/>
  <c r="G14" i="2" s="1"/>
  <c r="I14" i="2" s="1"/>
  <c r="J14" i="2"/>
  <c r="L14" i="2"/>
  <c r="F15" i="2"/>
  <c r="F3" i="1"/>
  <c r="L8" i="3"/>
  <c r="L12" i="3"/>
  <c r="L14" i="1"/>
  <c r="L12" i="1"/>
  <c r="L10" i="1"/>
  <c r="L8" i="1"/>
  <c r="L6" i="1"/>
  <c r="I14" i="1"/>
  <c r="I12" i="1"/>
  <c r="I10" i="1"/>
  <c r="I8" i="1"/>
  <c r="I6" i="1"/>
  <c r="I4" i="1"/>
  <c r="F15" i="1"/>
  <c r="J14" i="1"/>
  <c r="F13" i="1"/>
  <c r="G14" i="1" s="1"/>
  <c r="J12" i="1"/>
  <c r="F11" i="1"/>
  <c r="G12" i="1" s="1"/>
  <c r="J10" i="1"/>
  <c r="F9" i="1"/>
  <c r="G10" i="1" s="1"/>
  <c r="J8" i="1"/>
  <c r="F7" i="1"/>
  <c r="G8" i="1" s="1"/>
  <c r="J6" i="1"/>
  <c r="F5" i="1"/>
  <c r="G6" i="1" s="1"/>
  <c r="J4" i="1"/>
  <c r="G4" i="1"/>
  <c r="G14" i="3"/>
  <c r="I14" i="3" s="1"/>
  <c r="G10" i="3"/>
  <c r="I10" i="3" s="1"/>
  <c r="G6" i="3"/>
  <c r="I6" i="3" s="1"/>
  <c r="F15" i="3"/>
  <c r="F13" i="3"/>
  <c r="F11" i="3"/>
  <c r="G12" i="3" s="1"/>
  <c r="I12" i="3" s="1"/>
  <c r="F9" i="3"/>
  <c r="F7" i="3"/>
  <c r="G8" i="3" s="1"/>
  <c r="I8" i="3" s="1"/>
  <c r="F5" i="3"/>
  <c r="F3" i="3"/>
  <c r="G4" i="3" s="1"/>
  <c r="I4" i="3" s="1"/>
  <c r="J14" i="3"/>
  <c r="L14" i="3" s="1"/>
  <c r="J12" i="3"/>
  <c r="J10" i="3"/>
  <c r="L10" i="3" s="1"/>
  <c r="G12" i="2" l="1"/>
  <c r="I12" i="2" s="1"/>
</calcChain>
</file>

<file path=xl/sharedStrings.xml><?xml version="1.0" encoding="utf-8"?>
<sst xmlns="http://schemas.openxmlformats.org/spreadsheetml/2006/main" count="202" uniqueCount="80">
  <si>
    <t>Ratio</t>
  </si>
  <si>
    <t>USGS35</t>
  </si>
  <si>
    <t>15N</t>
  </si>
  <si>
    <t>USGS32</t>
  </si>
  <si>
    <t>17O</t>
  </si>
  <si>
    <t>VSMOW</t>
  </si>
  <si>
    <t>18O</t>
  </si>
  <si>
    <t>Average</t>
  </si>
  <si>
    <t>SD</t>
  </si>
  <si>
    <t>Sample</t>
  </si>
  <si>
    <t>Ratio expected</t>
  </si>
  <si>
    <t>Ratio measured</t>
  </si>
  <si>
    <t>Ratio measured corrected</t>
  </si>
  <si>
    <t xml:space="preserve">%CV (rel. SD. / %) </t>
  </si>
  <si>
    <t>15N/M0</t>
  </si>
  <si>
    <t>17O/M0</t>
  </si>
  <si>
    <t>18O/M0</t>
  </si>
  <si>
    <t>Reference</t>
  </si>
  <si>
    <t>Ratio USGS32 measured corrected</t>
  </si>
  <si>
    <t>δ measured / ‰</t>
  </si>
  <si>
    <t>δ expected / ‰</t>
  </si>
  <si>
    <t>Evaluation via δ</t>
  </si>
  <si>
    <t>Ratio VSMOW</t>
  </si>
  <si>
    <t>Evaluation via correction of the ratio</t>
  </si>
  <si>
    <t>Corrected ratio USGS35</t>
  </si>
  <si>
    <t>Correction factor</t>
  </si>
  <si>
    <t>Ratio USGS35 known</t>
  </si>
  <si>
    <t>Isotopocule</t>
  </si>
  <si>
    <t>Sample.name</t>
  </si>
  <si>
    <t>Injection</t>
  </si>
  <si>
    <t>Isotopocule ratio</t>
  </si>
  <si>
    <t>Air-N2</t>
  </si>
  <si>
    <t>Isotope Ratio</t>
  </si>
  <si>
    <t>Value</t>
  </si>
  <si>
    <r>
      <rPr>
        <vertAlign val="superscript"/>
        <sz val="10"/>
        <color rgb="FF000000"/>
        <rFont val="Arial"/>
        <family val="2"/>
      </rPr>
      <t>17</t>
    </r>
    <r>
      <rPr>
        <sz val="10"/>
        <color rgb="FF000000"/>
        <rFont val="Arial"/>
        <family val="2"/>
      </rPr>
      <t>O/</t>
    </r>
    <r>
      <rPr>
        <vertAlign val="superscript"/>
        <sz val="10"/>
        <color rgb="FF000000"/>
        <rFont val="Arial"/>
        <family val="2"/>
      </rPr>
      <t>16</t>
    </r>
    <r>
      <rPr>
        <sz val="10"/>
        <color rgb="FF000000"/>
        <rFont val="Arial"/>
        <family val="2"/>
      </rPr>
      <t>O</t>
    </r>
  </si>
  <si>
    <r>
      <rPr>
        <vertAlign val="superscript"/>
        <sz val="10"/>
        <color rgb="FF000000"/>
        <rFont val="Arial"/>
        <family val="2"/>
      </rPr>
      <t>18</t>
    </r>
    <r>
      <rPr>
        <sz val="10"/>
        <color rgb="FF000000"/>
        <rFont val="Arial"/>
        <family val="2"/>
      </rPr>
      <t>O/</t>
    </r>
    <r>
      <rPr>
        <vertAlign val="superscript"/>
        <sz val="10"/>
        <color rgb="FF000000"/>
        <rFont val="Arial"/>
        <family val="2"/>
      </rPr>
      <t>16</t>
    </r>
    <r>
      <rPr>
        <sz val="10"/>
        <color rgb="FF000000"/>
        <rFont val="Arial"/>
        <family val="2"/>
      </rPr>
      <t>O</t>
    </r>
  </si>
  <si>
    <r>
      <rPr>
        <vertAlign val="superscript"/>
        <sz val="10"/>
        <color rgb="FF000000"/>
        <rFont val="Arial"/>
        <family val="2"/>
      </rPr>
      <t>15</t>
    </r>
    <r>
      <rPr>
        <sz val="10"/>
        <color rgb="FF000000"/>
        <rFont val="Arial"/>
        <family val="2"/>
      </rPr>
      <t>N/</t>
    </r>
    <r>
      <rPr>
        <vertAlign val="superscript"/>
        <sz val="10"/>
        <color rgb="FF000000"/>
        <rFont val="Arial"/>
        <family val="2"/>
      </rPr>
      <t>14</t>
    </r>
    <r>
      <rPr>
        <sz val="10"/>
        <color rgb="FF000000"/>
        <rFont val="Arial"/>
        <family val="2"/>
      </rPr>
      <t>N</t>
    </r>
  </si>
  <si>
    <t>Standard</t>
  </si>
  <si>
    <r>
      <t>** d17O=</t>
    </r>
    <r>
      <rPr>
        <sz val="10"/>
        <color rgb="FFB7B7B7"/>
        <rFont val="Calibri"/>
        <family val="2"/>
      </rPr>
      <t>Δ</t>
    </r>
    <r>
      <rPr>
        <sz val="8.5"/>
        <color rgb="FFB7B7B7"/>
        <rFont val="Arial"/>
        <family val="2"/>
      </rPr>
      <t>17O+</t>
    </r>
    <r>
      <rPr>
        <sz val="10"/>
        <color rgb="FFB7B7B7"/>
        <rFont val="Arial"/>
        <family val="2"/>
      </rPr>
      <t>0.52*d18O</t>
    </r>
  </si>
  <si>
    <t>Inputs</t>
  </si>
  <si>
    <t>Final output: isotopocule ratios</t>
  </si>
  <si>
    <t>Calculation of isotopocule probability</t>
  </si>
  <si>
    <r>
      <rPr>
        <vertAlign val="superscript"/>
        <sz val="10"/>
        <color theme="1"/>
        <rFont val="Arial"/>
        <family val="2"/>
      </rPr>
      <t>15</t>
    </r>
    <r>
      <rPr>
        <sz val="10"/>
        <color theme="1"/>
        <rFont val="Arial"/>
        <family val="2"/>
      </rPr>
      <t>N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</si>
  <si>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N</t>
    </r>
    <r>
      <rPr>
        <vertAlign val="superscript"/>
        <sz val="10"/>
        <color theme="1"/>
        <rFont val="Arial"/>
        <family val="2"/>
      </rPr>
      <t>17</t>
    </r>
    <r>
      <rPr>
        <sz val="10"/>
        <color theme="1"/>
        <rFont val="Arial"/>
        <family val="2"/>
      </rPr>
      <t>O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</si>
  <si>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N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</si>
  <si>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15</t>
    </r>
    <r>
      <rPr>
        <sz val="10"/>
        <color theme="1"/>
        <rFont val="Arial"/>
        <family val="2"/>
      </rPr>
      <t>N</t>
    </r>
  </si>
  <si>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N</t>
    </r>
  </si>
  <si>
    <r>
      <t>p(</t>
    </r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N)</t>
    </r>
  </si>
  <si>
    <r>
      <t>p(</t>
    </r>
    <r>
      <rPr>
        <vertAlign val="superscript"/>
        <sz val="10"/>
        <color theme="1"/>
        <rFont val="Arial"/>
        <family val="2"/>
      </rPr>
      <t>15</t>
    </r>
    <r>
      <rPr>
        <sz val="10"/>
        <color theme="1"/>
        <rFont val="Arial"/>
        <family val="2"/>
      </rPr>
      <t>N)</t>
    </r>
  </si>
  <si>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</si>
  <si>
    <r>
      <rPr>
        <vertAlign val="superscript"/>
        <sz val="10"/>
        <color theme="1"/>
        <rFont val="Arial"/>
        <family val="2"/>
      </rPr>
      <t>17</t>
    </r>
    <r>
      <rPr>
        <sz val="10"/>
        <color theme="1"/>
        <rFont val="Arial"/>
        <family val="2"/>
      </rPr>
      <t>O</t>
    </r>
  </si>
  <si>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</t>
    </r>
  </si>
  <si>
    <r>
      <t>p(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O)</t>
    </r>
  </si>
  <si>
    <r>
      <t>p(</t>
    </r>
    <r>
      <rPr>
        <vertAlign val="superscript"/>
        <sz val="10"/>
        <color theme="1"/>
        <rFont val="Arial"/>
        <family val="2"/>
      </rPr>
      <t>17</t>
    </r>
    <r>
      <rPr>
        <sz val="10"/>
        <color theme="1"/>
        <rFont val="Arial"/>
        <family val="2"/>
      </rPr>
      <t>O)</t>
    </r>
  </si>
  <si>
    <r>
      <t>p(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O)</t>
    </r>
  </si>
  <si>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N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(monoisotopic, M0)</t>
    </r>
  </si>
  <si>
    <r>
      <rPr>
        <vertAlign val="superscript"/>
        <sz val="10"/>
        <color theme="1"/>
        <rFont val="Arial"/>
        <family val="2"/>
      </rPr>
      <t>15</t>
    </r>
    <r>
      <rPr>
        <sz val="10"/>
        <color theme="1"/>
        <rFont val="Arial"/>
        <family val="2"/>
      </rPr>
      <t>N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/ M0</t>
    </r>
  </si>
  <si>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N</t>
    </r>
    <r>
      <rPr>
        <vertAlign val="superscript"/>
        <sz val="10"/>
        <color theme="1"/>
        <rFont val="Arial"/>
        <family val="2"/>
      </rPr>
      <t>17</t>
    </r>
    <r>
      <rPr>
        <sz val="10"/>
        <color theme="1"/>
        <rFont val="Arial"/>
        <family val="2"/>
      </rPr>
      <t>O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/ M0</t>
    </r>
  </si>
  <si>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N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</t>
    </r>
    <r>
      <rPr>
        <vertAlign val="superscript"/>
        <sz val="10"/>
        <color theme="1"/>
        <rFont val="Arial"/>
        <family val="2"/>
      </rPr>
      <t>16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/ M0</t>
    </r>
  </si>
  <si>
    <r>
      <t>d</t>
    </r>
    <r>
      <rPr>
        <b/>
        <vertAlign val="superscript"/>
        <sz val="10"/>
        <color rgb="FF000000"/>
        <rFont val="Arial"/>
        <family val="2"/>
      </rPr>
      <t>15</t>
    </r>
    <r>
      <rPr>
        <b/>
        <sz val="10"/>
        <color rgb="FF000000"/>
        <rFont val="Arial"/>
        <family val="2"/>
      </rPr>
      <t>N / ‰</t>
    </r>
  </si>
  <si>
    <r>
      <t>d</t>
    </r>
    <r>
      <rPr>
        <b/>
        <vertAlign val="superscript"/>
        <sz val="10"/>
        <color rgb="FF000000"/>
        <rFont val="Arial"/>
        <family val="2"/>
      </rPr>
      <t>18</t>
    </r>
    <r>
      <rPr>
        <b/>
        <sz val="10"/>
        <color rgb="FF000000"/>
        <rFont val="Arial"/>
        <family val="2"/>
      </rPr>
      <t>O / ‰</t>
    </r>
  </si>
  <si>
    <r>
      <t>d</t>
    </r>
    <r>
      <rPr>
        <b/>
        <vertAlign val="superscript"/>
        <sz val="10"/>
        <color rgb="FF000000"/>
        <rFont val="Arial"/>
        <family val="2"/>
      </rPr>
      <t>17</t>
    </r>
    <r>
      <rPr>
        <b/>
        <sz val="10"/>
        <color rgb="FF000000"/>
        <rFont val="Arial"/>
        <family val="2"/>
      </rPr>
      <t>O / ‰**</t>
    </r>
  </si>
  <si>
    <r>
      <t>Air-N</t>
    </r>
    <r>
      <rPr>
        <vertAlign val="subscript"/>
        <sz val="10"/>
        <rFont val="Arial"/>
        <family val="2"/>
      </rPr>
      <t>2</t>
    </r>
  </si>
  <si>
    <r>
      <t>Air-N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/VSMOW</t>
    </r>
  </si>
  <si>
    <r>
      <t>Air-N</t>
    </r>
    <r>
      <rPr>
        <b/>
        <vertAlign val="subscript"/>
        <sz val="10"/>
        <color theme="1"/>
        <rFont val="Arial"/>
        <family val="2"/>
      </rPr>
      <t>2</t>
    </r>
  </si>
  <si>
    <t>Primary Reference Material (PRM)</t>
  </si>
  <si>
    <t>Calculation of probability for each isotope in every RM</t>
  </si>
  <si>
    <t>RM</t>
  </si>
  <si>
    <t>Ratio reference</t>
  </si>
  <si>
    <r>
      <rPr>
        <b/>
        <vertAlign val="superscript"/>
        <sz val="11"/>
        <color rgb="FF000000"/>
        <rFont val="Calibri"/>
        <family val="2"/>
        <scheme val="minor"/>
      </rPr>
      <t>18</t>
    </r>
    <r>
      <rPr>
        <b/>
        <sz val="11"/>
        <color rgb="FF000000"/>
        <rFont val="Calibri"/>
        <family val="2"/>
        <scheme val="minor"/>
      </rPr>
      <t>O/M0</t>
    </r>
  </si>
  <si>
    <r>
      <t>δ</t>
    </r>
    <r>
      <rPr>
        <b/>
        <vertAlign val="subscript"/>
        <sz val="11"/>
        <color rgb="FF000000"/>
        <rFont val="Calibri"/>
        <family val="2"/>
        <scheme val="minor"/>
      </rPr>
      <t>USGS32,VSMOW</t>
    </r>
    <r>
      <rPr>
        <b/>
        <sz val="11"/>
        <color rgb="FF000000"/>
        <rFont val="Calibri"/>
        <family val="2"/>
        <scheme val="minor"/>
      </rPr>
      <t xml:space="preserve"> / ‰</t>
    </r>
  </si>
  <si>
    <r>
      <t>δ</t>
    </r>
    <r>
      <rPr>
        <b/>
        <vertAlign val="subscript"/>
        <sz val="11"/>
        <color rgb="FF000000"/>
        <rFont val="Calibri"/>
        <family val="2"/>
        <scheme val="minor"/>
      </rPr>
      <t>USGS32,USGS35</t>
    </r>
    <r>
      <rPr>
        <b/>
        <sz val="11"/>
        <color rgb="FF000000"/>
        <rFont val="Calibri"/>
        <family val="2"/>
        <scheme val="minor"/>
      </rPr>
      <t xml:space="preserve"> / ‰</t>
    </r>
  </si>
  <si>
    <r>
      <t>δ</t>
    </r>
    <r>
      <rPr>
        <b/>
        <vertAlign val="subscript"/>
        <sz val="11"/>
        <color rgb="FF000000"/>
        <rFont val="Calibri"/>
        <family val="2"/>
        <scheme val="minor"/>
      </rPr>
      <t>USGS35,VSMOW</t>
    </r>
    <r>
      <rPr>
        <b/>
        <sz val="11"/>
        <color rgb="FF000000"/>
        <rFont val="Calibri"/>
        <family val="2"/>
        <scheme val="minor"/>
      </rPr>
      <t xml:space="preserve"> / ‰</t>
    </r>
  </si>
  <si>
    <r>
      <rPr>
        <b/>
        <vertAlign val="superscript"/>
        <sz val="11"/>
        <color rgb="FF000000"/>
        <rFont val="Calibri"/>
        <family val="2"/>
        <scheme val="minor"/>
      </rPr>
      <t>17</t>
    </r>
    <r>
      <rPr>
        <b/>
        <sz val="11"/>
        <color rgb="FF000000"/>
        <rFont val="Calibri"/>
        <family val="2"/>
        <scheme val="minor"/>
      </rPr>
      <t>O/M0</t>
    </r>
  </si>
  <si>
    <r>
      <t>δ</t>
    </r>
    <r>
      <rPr>
        <b/>
        <vertAlign val="subscript"/>
        <sz val="11"/>
        <color rgb="FF000000"/>
        <rFont val="Calibri"/>
        <family val="2"/>
        <scheme val="minor"/>
      </rPr>
      <t xml:space="preserve">USGS35,VSMOW </t>
    </r>
    <r>
      <rPr>
        <b/>
        <sz val="11"/>
        <color rgb="FF000000"/>
        <rFont val="Calibri"/>
        <family val="2"/>
        <scheme val="minor"/>
      </rPr>
      <t>/ ‰</t>
    </r>
  </si>
  <si>
    <r>
      <rPr>
        <b/>
        <vertAlign val="superscript"/>
        <sz val="11"/>
        <color rgb="FF000000"/>
        <rFont val="Calibri"/>
        <family val="2"/>
        <scheme val="minor"/>
      </rPr>
      <t>15</t>
    </r>
    <r>
      <rPr>
        <b/>
        <sz val="11"/>
        <color rgb="FF000000"/>
        <rFont val="Calibri"/>
        <family val="2"/>
        <scheme val="minor"/>
      </rPr>
      <t>N/M0</t>
    </r>
  </si>
  <si>
    <r>
      <t>Ratio Air-N</t>
    </r>
    <r>
      <rPr>
        <b/>
        <vertAlign val="subscript"/>
        <sz val="11"/>
        <color rgb="FF000000"/>
        <rFont val="Calibri"/>
        <family val="2"/>
        <scheme val="minor"/>
      </rPr>
      <t>2</t>
    </r>
  </si>
  <si>
    <r>
      <t>δ</t>
    </r>
    <r>
      <rPr>
        <b/>
        <vertAlign val="subscript"/>
        <sz val="11"/>
        <color rgb="FF000000"/>
        <rFont val="Calibri"/>
        <family val="2"/>
        <scheme val="minor"/>
      </rPr>
      <t>USGS32,Air-N2</t>
    </r>
    <r>
      <rPr>
        <b/>
        <sz val="11"/>
        <color rgb="FF000000"/>
        <rFont val="Calibri"/>
        <family val="2"/>
        <scheme val="minor"/>
      </rPr>
      <t xml:space="preserve"> / ‰</t>
    </r>
  </si>
  <si>
    <r>
      <t>δ</t>
    </r>
    <r>
      <rPr>
        <b/>
        <vertAlign val="subscript"/>
        <sz val="11"/>
        <color rgb="FF000000"/>
        <rFont val="Calibri"/>
        <family val="2"/>
        <scheme val="minor"/>
      </rPr>
      <t>USGS32,USGS35</t>
    </r>
    <r>
      <rPr>
        <b/>
        <sz val="11"/>
        <color rgb="FF000000"/>
        <rFont val="Calibri"/>
        <family val="2"/>
        <scheme val="minor"/>
      </rPr>
      <t xml:space="preserve"> / </t>
    </r>
    <r>
      <rPr>
        <b/>
        <sz val="11"/>
        <color rgb="FF000000"/>
        <rFont val="Calibri"/>
        <family val="2"/>
      </rPr>
      <t>‰</t>
    </r>
  </si>
  <si>
    <r>
      <t>δ</t>
    </r>
    <r>
      <rPr>
        <b/>
        <vertAlign val="subscript"/>
        <sz val="11"/>
        <color rgb="FF000000"/>
        <rFont val="Calibri"/>
        <family val="2"/>
        <scheme val="minor"/>
      </rPr>
      <t>USGS35,Air-N2</t>
    </r>
    <r>
      <rPr>
        <b/>
        <sz val="11"/>
        <color rgb="FF000000"/>
        <rFont val="Calibri"/>
        <family val="2"/>
        <scheme val="minor"/>
      </rPr>
      <t xml:space="preserve"> / 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</si>
</sst>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"/>
    <numFmt numFmtId="166" formatCode="0.0000"/>
    <numFmt numFmtId="167" formatCode="0.000000000"/>
    <numFmt numFmtId="168" formatCode="0.0000000"/>
  </numFmts>
  <fonts count="34" x14ac:knownFonts="1"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FF00FF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B7B7B7"/>
      <name val="Arial"/>
      <family val="2"/>
    </font>
    <font>
      <sz val="16"/>
      <color rgb="FF0B5394"/>
      <name val="Arial"/>
      <family val="2"/>
    </font>
    <font>
      <sz val="16"/>
      <color theme="1"/>
      <name val="Arial"/>
      <family val="2"/>
    </font>
    <font>
      <sz val="10"/>
      <color rgb="FF4A86E8"/>
      <name val="Arial"/>
      <family val="2"/>
    </font>
    <font>
      <sz val="10"/>
      <color rgb="FFFF9900"/>
      <name val="Arial"/>
      <family val="2"/>
    </font>
    <font>
      <sz val="10"/>
      <color rgb="FF351C75"/>
      <name val="Arial"/>
      <family val="2"/>
    </font>
    <font>
      <sz val="11"/>
      <color rgb="FF000000"/>
      <name val="Inconsolata"/>
    </font>
    <font>
      <vertAlign val="superscript"/>
      <sz val="10"/>
      <color rgb="FF000000"/>
      <name val="Arial"/>
      <family val="2"/>
    </font>
    <font>
      <sz val="10"/>
      <color rgb="FFB7B7B7"/>
      <name val="Calibri"/>
      <family val="2"/>
    </font>
    <font>
      <sz val="8.5"/>
      <color rgb="FFB7B7B7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rgb="FF00000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9">
    <xf numFmtId="0" fontId="0" fillId="0" borderId="0" xfId="0"/>
    <xf numFmtId="0" fontId="12" fillId="0" borderId="0" xfId="1" applyFont="1" applyAlignment="1">
      <alignment horizontal="center" vertical="center"/>
    </xf>
    <xf numFmtId="0" fontId="3" fillId="0" borderId="17" xfId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3" fillId="0" borderId="12" xfId="1" applyBorder="1" applyAlignment="1">
      <alignment vertical="center"/>
    </xf>
    <xf numFmtId="167" fontId="4" fillId="0" borderId="13" xfId="1" applyNumberFormat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3" fillId="0" borderId="0" xfId="1" applyAlignment="1">
      <alignment vertical="center"/>
    </xf>
    <xf numFmtId="167" fontId="4" fillId="0" borderId="15" xfId="1" applyNumberFormat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15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6" fillId="0" borderId="11" xfId="1" applyFont="1" applyBorder="1" applyAlignment="1">
      <alignment vertical="center"/>
    </xf>
    <xf numFmtId="0" fontId="13" fillId="0" borderId="12" xfId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164" fontId="13" fillId="0" borderId="15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vertical="center"/>
    </xf>
    <xf numFmtId="0" fontId="13" fillId="0" borderId="17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67" fontId="4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6" fillId="0" borderId="14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168" fontId="4" fillId="0" borderId="0" xfId="1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168" fontId="4" fillId="0" borderId="15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4" fillId="0" borderId="16" xfId="1" applyFont="1" applyBorder="1" applyAlignment="1">
      <alignment horizontal="right" vertical="center"/>
    </xf>
    <xf numFmtId="0" fontId="4" fillId="0" borderId="17" xfId="1" applyFont="1" applyBorder="1" applyAlignment="1">
      <alignment vertical="center"/>
    </xf>
    <xf numFmtId="168" fontId="4" fillId="0" borderId="17" xfId="1" applyNumberFormat="1" applyFont="1" applyBorder="1" applyAlignment="1">
      <alignment vertical="center"/>
    </xf>
    <xf numFmtId="1" fontId="4" fillId="0" borderId="17" xfId="1" applyNumberFormat="1" applyFont="1" applyBorder="1" applyAlignment="1">
      <alignment vertical="center"/>
    </xf>
    <xf numFmtId="168" fontId="4" fillId="0" borderId="18" xfId="1" applyNumberFormat="1" applyFont="1" applyBorder="1" applyAlignment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11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167" fontId="4" fillId="0" borderId="19" xfId="1" applyNumberFormat="1" applyFont="1" applyBorder="1" applyAlignment="1">
      <alignment horizontal="center" vertical="center"/>
    </xf>
    <xf numFmtId="167" fontId="6" fillId="0" borderId="14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67" fontId="6" fillId="0" borderId="16" xfId="1" applyNumberFormat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8" xfId="1" applyFont="1" applyBorder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165" fontId="10" fillId="0" borderId="0" xfId="1" applyNumberFormat="1" applyFont="1" applyAlignment="1">
      <alignment vertical="center"/>
    </xf>
    <xf numFmtId="11" fontId="6" fillId="0" borderId="0" xfId="1" applyNumberFormat="1" applyFont="1" applyAlignment="1">
      <alignment vertical="center"/>
    </xf>
    <xf numFmtId="11" fontId="20" fillId="0" borderId="0" xfId="1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6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7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2" fontId="0" fillId="0" borderId="15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167" fontId="24" fillId="0" borderId="19" xfId="1" applyNumberFormat="1" applyFont="1" applyBorder="1" applyAlignment="1">
      <alignment horizontal="center" vertical="center"/>
    </xf>
    <xf numFmtId="167" fontId="24" fillId="0" borderId="20" xfId="1" applyNumberFormat="1" applyFont="1" applyBorder="1" applyAlignment="1">
      <alignment horizontal="center" vertical="center"/>
    </xf>
    <xf numFmtId="167" fontId="24" fillId="0" borderId="21" xfId="1" applyNumberFormat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3" fillId="0" borderId="0" xfId="1" applyFill="1" applyAlignment="1">
      <alignment vertical="center"/>
    </xf>
    <xf numFmtId="0" fontId="3" fillId="0" borderId="15" xfId="1" applyFill="1" applyBorder="1" applyAlignment="1">
      <alignment vertical="center"/>
    </xf>
    <xf numFmtId="0" fontId="3" fillId="0" borderId="17" xfId="1" applyFill="1" applyBorder="1" applyAlignment="1">
      <alignment vertical="center"/>
    </xf>
    <xf numFmtId="0" fontId="3" fillId="0" borderId="18" xfId="1" applyFill="1" applyBorder="1" applyAlignment="1">
      <alignment vertical="center"/>
    </xf>
    <xf numFmtId="0" fontId="8" fillId="0" borderId="18" xfId="1" applyFont="1" applyBorder="1" applyAlignment="1">
      <alignment horizontal="center" vertical="center"/>
    </xf>
  </cellXfs>
  <cellStyles count="2">
    <cellStyle name="Normal" xfId="0" builtinId="0"/>
    <cellStyle name="Normal 2" xfId="1" xr:uid="{FC5F672B-1165-459D-A5A0-9008AEE2B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401011</xdr:colOff>
      <xdr:row>0</xdr:row>
      <xdr:rowOff>78440</xdr:rowOff>
    </xdr:from>
    <xdr:to>
      <xdr:col>22</xdr:col>
      <xdr:colOff>586000</xdr:colOff>
      <xdr:row>19</xdr:row>
      <xdr:rowOff>83570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6A54F0-DEA4-4E96-84AF-8F77B10B27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-16864"/>
        <a:stretch/>
      </xdr:blipFill>
      <xdr:spPr>
        <a:xfrm>
          <a:off x="12604217" y="78440"/>
          <a:ext cx="9631548" cy="3966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/>
  </sheetViews>
  <sheetFormatPr defaultColWidth="11.42578125" defaultRowHeight="15" x14ac:dyDescent="0.25"/>
  <cols>
    <col min="2" max="2" width="13.140625" bestFit="1" customWidth="1"/>
    <col min="5" max="5" width="19.42578125" bestFit="1" customWidth="1"/>
    <col min="6" max="6" width="16.85546875" bestFit="1" customWidth="1"/>
    <col min="7" max="7" width="22.140625" bestFit="1" customWidth="1"/>
    <col min="8" max="8" width="12" bestFit="1" customWidth="1"/>
    <col min="9" max="9" width="14.85546875" bestFit="1" customWidth="1"/>
    <col min="10" max="10" width="15.85546875" bestFit="1" customWidth="1"/>
    <col min="11" max="12" width="14.85546875" bestFit="1" customWidth="1"/>
  </cols>
  <sheetData>
    <row r="1" spans="1:12" ht="17.25" x14ac:dyDescent="0.25">
      <c r="A1" s="88" t="s">
        <v>75</v>
      </c>
      <c r="B1" s="89"/>
      <c r="C1" s="89"/>
      <c r="D1" s="89"/>
      <c r="E1" s="104" t="s">
        <v>23</v>
      </c>
      <c r="F1" s="105"/>
      <c r="G1" s="105"/>
      <c r="H1" s="105"/>
      <c r="I1" s="106"/>
      <c r="J1" s="104" t="s">
        <v>21</v>
      </c>
      <c r="K1" s="105"/>
      <c r="L1" s="106"/>
    </row>
    <row r="2" spans="1:12" ht="18.75" thickBot="1" x14ac:dyDescent="0.3">
      <c r="A2" s="90" t="s">
        <v>29</v>
      </c>
      <c r="B2" s="91" t="s">
        <v>28</v>
      </c>
      <c r="C2" s="91" t="s">
        <v>27</v>
      </c>
      <c r="D2" s="91" t="s">
        <v>0</v>
      </c>
      <c r="E2" s="90" t="s">
        <v>26</v>
      </c>
      <c r="F2" s="91" t="s">
        <v>25</v>
      </c>
      <c r="G2" s="91" t="s">
        <v>24</v>
      </c>
      <c r="H2" s="91" t="s">
        <v>76</v>
      </c>
      <c r="I2" s="92" t="s">
        <v>77</v>
      </c>
      <c r="J2" s="90" t="s">
        <v>78</v>
      </c>
      <c r="K2" s="91" t="s">
        <v>79</v>
      </c>
      <c r="L2" s="92" t="s">
        <v>77</v>
      </c>
    </row>
    <row r="3" spans="1:12" x14ac:dyDescent="0.25">
      <c r="A3" s="93">
        <v>2</v>
      </c>
      <c r="B3" s="94" t="s">
        <v>1</v>
      </c>
      <c r="C3" s="94" t="s">
        <v>2</v>
      </c>
      <c r="D3" s="95">
        <v>4.3969500000000002E-3</v>
      </c>
      <c r="E3" s="96">
        <v>3.686393358874E-3</v>
      </c>
      <c r="F3" s="70">
        <f>E3/D3</f>
        <v>0.83839783460671602</v>
      </c>
      <c r="G3" s="70"/>
      <c r="H3" s="70">
        <v>3.6764668982482802E-3</v>
      </c>
      <c r="I3" s="97"/>
      <c r="J3" s="96"/>
      <c r="K3" s="70">
        <v>2.7</v>
      </c>
      <c r="L3" s="97"/>
    </row>
    <row r="4" spans="1:12" x14ac:dyDescent="0.25">
      <c r="A4" s="96">
        <v>3</v>
      </c>
      <c r="B4" s="70" t="s">
        <v>3</v>
      </c>
      <c r="C4" s="70" t="s">
        <v>2</v>
      </c>
      <c r="D4" s="97">
        <v>5.1754599999999998E-3</v>
      </c>
      <c r="E4" s="96"/>
      <c r="F4" s="70"/>
      <c r="G4" s="70">
        <f>D4*AVERAGE(F3,F5)</f>
        <v>4.3433759150190198E-3</v>
      </c>
      <c r="H4" s="70"/>
      <c r="I4" s="98">
        <f>(G4/$H$3-1)*1000</f>
        <v>181.39943462798502</v>
      </c>
      <c r="J4" s="99">
        <f>(D4/AVERAGE(D3,D5)-1)*1000</f>
        <v>178.21710050038476</v>
      </c>
      <c r="K4" s="100"/>
      <c r="L4" s="98">
        <f>J4+$K$3+J4*$K$3/1000</f>
        <v>181.39828667173578</v>
      </c>
    </row>
    <row r="5" spans="1:12" x14ac:dyDescent="0.25">
      <c r="A5" s="96">
        <v>4</v>
      </c>
      <c r="B5" s="70" t="s">
        <v>1</v>
      </c>
      <c r="C5" s="70" t="s">
        <v>2</v>
      </c>
      <c r="D5" s="97">
        <v>4.3882900000000004E-3</v>
      </c>
      <c r="E5" s="96">
        <v>3.686393358874E-3</v>
      </c>
      <c r="F5" s="70">
        <f>E5/D5</f>
        <v>0.84005235726763716</v>
      </c>
      <c r="G5" s="70"/>
      <c r="H5" s="70"/>
      <c r="I5" s="98"/>
      <c r="J5" s="99"/>
      <c r="K5" s="100"/>
      <c r="L5" s="98"/>
    </row>
    <row r="6" spans="1:12" x14ac:dyDescent="0.25">
      <c r="A6" s="96">
        <v>5</v>
      </c>
      <c r="B6" s="70" t="s">
        <v>3</v>
      </c>
      <c r="C6" s="70" t="s">
        <v>2</v>
      </c>
      <c r="D6" s="97">
        <v>5.1858099999999999E-3</v>
      </c>
      <c r="E6" s="96"/>
      <c r="F6" s="70"/>
      <c r="G6" s="70">
        <f>D6*AVERAGE(F5,F7)</f>
        <v>4.353729326698759E-3</v>
      </c>
      <c r="H6" s="70"/>
      <c r="I6" s="98">
        <f>(G6/$H$3-1)*1000</f>
        <v>184.21556543135819</v>
      </c>
      <c r="J6" s="99">
        <f>(D6/AVERAGE(D5,D7)-1)*1000</f>
        <v>181.0263645442256</v>
      </c>
      <c r="K6" s="100"/>
      <c r="L6" s="98">
        <f>J6+$K$3+J6*$K$3/1000</f>
        <v>184.215135728495</v>
      </c>
    </row>
    <row r="7" spans="1:12" x14ac:dyDescent="0.25">
      <c r="A7" s="96">
        <v>6</v>
      </c>
      <c r="B7" s="70" t="s">
        <v>1</v>
      </c>
      <c r="C7" s="70" t="s">
        <v>2</v>
      </c>
      <c r="D7" s="97">
        <v>4.3935800000000002E-3</v>
      </c>
      <c r="E7" s="96">
        <v>3.686393358874E-3</v>
      </c>
      <c r="F7" s="70">
        <f>E7/D7</f>
        <v>0.83904090943467513</v>
      </c>
      <c r="G7" s="70"/>
      <c r="H7" s="70"/>
      <c r="I7" s="98"/>
      <c r="J7" s="99"/>
      <c r="K7" s="100"/>
      <c r="L7" s="98"/>
    </row>
    <row r="8" spans="1:12" x14ac:dyDescent="0.25">
      <c r="A8" s="96">
        <v>7</v>
      </c>
      <c r="B8" s="70" t="s">
        <v>3</v>
      </c>
      <c r="C8" s="70" t="s">
        <v>2</v>
      </c>
      <c r="D8" s="97">
        <v>5.1805200000000001E-3</v>
      </c>
      <c r="E8" s="96"/>
      <c r="F8" s="70"/>
      <c r="G8" s="70">
        <f>D8*AVERAGE(F7,F9)</f>
        <v>4.3458028994864005E-3</v>
      </c>
      <c r="H8" s="70"/>
      <c r="I8" s="98">
        <f>(G8/$H$3-1)*1000</f>
        <v>182.05957506567992</v>
      </c>
      <c r="J8" s="99">
        <f>(D8/AVERAGE(D7,D9)-1)*1000</f>
        <v>178.8765614848713</v>
      </c>
      <c r="K8" s="100"/>
      <c r="L8" s="98">
        <f>J8+$K$3+J8*$K$3/1000</f>
        <v>182.05952820088044</v>
      </c>
    </row>
    <row r="9" spans="1:12" x14ac:dyDescent="0.25">
      <c r="A9" s="96">
        <v>8</v>
      </c>
      <c r="B9" s="70" t="s">
        <v>1</v>
      </c>
      <c r="C9" s="70" t="s">
        <v>2</v>
      </c>
      <c r="D9" s="97">
        <v>4.3953300000000002E-3</v>
      </c>
      <c r="E9" s="96">
        <v>3.686393358874E-3</v>
      </c>
      <c r="F9" s="70">
        <f>E9/D9</f>
        <v>0.83870684541866025</v>
      </c>
      <c r="G9" s="70"/>
      <c r="H9" s="70"/>
      <c r="I9" s="98"/>
      <c r="J9" s="99"/>
      <c r="K9" s="100"/>
      <c r="L9" s="98"/>
    </row>
    <row r="10" spans="1:12" x14ac:dyDescent="0.25">
      <c r="A10" s="96">
        <v>9</v>
      </c>
      <c r="B10" s="70" t="s">
        <v>3</v>
      </c>
      <c r="C10" s="70" t="s">
        <v>2</v>
      </c>
      <c r="D10" s="97">
        <v>5.1732100000000001E-3</v>
      </c>
      <c r="E10" s="96"/>
      <c r="F10" s="70"/>
      <c r="G10" s="70">
        <f>D10*AVERAGE(F9,F11)</f>
        <v>4.340777773712395E-3</v>
      </c>
      <c r="H10" s="70"/>
      <c r="I10" s="98">
        <f>(G10/$H$3-1)*1000</f>
        <v>180.69273948328978</v>
      </c>
      <c r="J10" s="99">
        <f>(D10/AVERAGE(D9,D11)-1)*1000</f>
        <v>177.51321035158952</v>
      </c>
      <c r="K10" s="100"/>
      <c r="L10" s="98">
        <f>J10+$K$3+J10*$K$3/1000</f>
        <v>180.69249601953879</v>
      </c>
    </row>
    <row r="11" spans="1:12" x14ac:dyDescent="0.25">
      <c r="A11" s="96">
        <v>10</v>
      </c>
      <c r="B11" s="70" t="s">
        <v>1</v>
      </c>
      <c r="C11" s="70" t="s">
        <v>2</v>
      </c>
      <c r="D11" s="97">
        <v>4.3913399999999997E-3</v>
      </c>
      <c r="E11" s="96">
        <v>3.686393358874E-3</v>
      </c>
      <c r="F11" s="70">
        <f>E11/D11</f>
        <v>0.83946889989707019</v>
      </c>
      <c r="G11" s="70"/>
      <c r="H11" s="70"/>
      <c r="I11" s="98"/>
      <c r="J11" s="99"/>
      <c r="K11" s="100"/>
      <c r="L11" s="98"/>
    </row>
    <row r="12" spans="1:12" x14ac:dyDescent="0.25">
      <c r="A12" s="96">
        <v>11</v>
      </c>
      <c r="B12" s="70" t="s">
        <v>3</v>
      </c>
      <c r="C12" s="70" t="s">
        <v>2</v>
      </c>
      <c r="D12" s="97">
        <v>5.1685200000000002E-3</v>
      </c>
      <c r="E12" s="96"/>
      <c r="F12" s="70"/>
      <c r="G12" s="70">
        <f>D12*AVERAGE(F11,F13)</f>
        <v>4.3425728529459234E-3</v>
      </c>
      <c r="H12" s="70"/>
      <c r="I12" s="98">
        <f>(G12/$H$3-1)*1000</f>
        <v>181.1810015248665</v>
      </c>
      <c r="J12" s="99">
        <f>(D12/AVERAGE(D11,D13)-1)*1000</f>
        <v>177.99951681352201</v>
      </c>
      <c r="K12" s="100"/>
      <c r="L12" s="98">
        <f>J12+$K$3+J12*$K$3/1000</f>
        <v>181.1801155089185</v>
      </c>
    </row>
    <row r="13" spans="1:12" x14ac:dyDescent="0.25">
      <c r="A13" s="96">
        <v>12</v>
      </c>
      <c r="B13" s="70" t="s">
        <v>1</v>
      </c>
      <c r="C13" s="70" t="s">
        <v>2</v>
      </c>
      <c r="D13" s="97">
        <v>4.3837399999999997E-3</v>
      </c>
      <c r="E13" s="96">
        <v>3.686393358874E-3</v>
      </c>
      <c r="F13" s="70">
        <f>E13/D13</f>
        <v>0.84092426988690028</v>
      </c>
      <c r="G13" s="70"/>
      <c r="H13" s="70"/>
      <c r="I13" s="98"/>
      <c r="J13" s="99"/>
      <c r="K13" s="100"/>
      <c r="L13" s="98"/>
    </row>
    <row r="14" spans="1:12" x14ac:dyDescent="0.25">
      <c r="A14" s="96">
        <v>13</v>
      </c>
      <c r="B14" s="70" t="s">
        <v>3</v>
      </c>
      <c r="C14" s="70" t="s">
        <v>2</v>
      </c>
      <c r="D14" s="97">
        <v>5.1718500000000004E-3</v>
      </c>
      <c r="E14" s="96"/>
      <c r="F14" s="70"/>
      <c r="G14" s="70">
        <f>D14*AVERAGE(F13,F15)</f>
        <v>4.3450593196822053E-3</v>
      </c>
      <c r="H14" s="70"/>
      <c r="I14" s="98">
        <f>(G14/$H$3-1)*1000</f>
        <v>181.85732115594132</v>
      </c>
      <c r="J14" s="99">
        <f>(D14/AVERAGE(D13,D15)-1)*1000</f>
        <v>178.67386228578687</v>
      </c>
      <c r="K14" s="100"/>
      <c r="L14" s="98">
        <f>J14+$K$3+J14*$K$3/1000</f>
        <v>181.85628171395848</v>
      </c>
    </row>
    <row r="15" spans="1:12" ht="15.75" thickBot="1" x14ac:dyDescent="0.3">
      <c r="A15" s="101">
        <v>14</v>
      </c>
      <c r="B15" s="102" t="s">
        <v>1</v>
      </c>
      <c r="C15" s="102" t="s">
        <v>2</v>
      </c>
      <c r="D15" s="103">
        <v>4.3919700000000002E-3</v>
      </c>
      <c r="E15" s="101">
        <v>3.686393358874E-3</v>
      </c>
      <c r="F15" s="102">
        <f>E15/D15</f>
        <v>0.83934848345366653</v>
      </c>
      <c r="G15" s="102"/>
      <c r="H15" s="102"/>
      <c r="I15" s="103"/>
      <c r="J15" s="101"/>
      <c r="K15" s="102"/>
      <c r="L15" s="103"/>
    </row>
  </sheetData>
  <mergeCells count="2">
    <mergeCell ref="E1:I1"/>
    <mergeCell ref="J1:L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workbookViewId="0"/>
  </sheetViews>
  <sheetFormatPr defaultColWidth="11.42578125" defaultRowHeight="15" x14ac:dyDescent="0.25"/>
  <cols>
    <col min="2" max="2" width="13.28515625" bestFit="1" customWidth="1"/>
    <col min="5" max="5" width="19.42578125" bestFit="1" customWidth="1"/>
    <col min="6" max="6" width="16.85546875" bestFit="1" customWidth="1"/>
    <col min="7" max="7" width="22.140625" bestFit="1" customWidth="1"/>
    <col min="8" max="8" width="13.42578125" bestFit="1" customWidth="1"/>
    <col min="9" max="9" width="16.42578125" bestFit="1" customWidth="1"/>
    <col min="10" max="10" width="15.85546875" bestFit="1" customWidth="1"/>
    <col min="11" max="11" width="16.28515625" bestFit="1" customWidth="1"/>
    <col min="12" max="12" width="16.42578125" bestFit="1" customWidth="1"/>
  </cols>
  <sheetData>
    <row r="1" spans="1:12" ht="17.25" x14ac:dyDescent="0.25">
      <c r="A1" s="88" t="s">
        <v>73</v>
      </c>
      <c r="B1" s="89"/>
      <c r="C1" s="89"/>
      <c r="D1" s="89"/>
      <c r="E1" s="104" t="s">
        <v>23</v>
      </c>
      <c r="F1" s="105"/>
      <c r="G1" s="105"/>
      <c r="H1" s="105"/>
      <c r="I1" s="106"/>
      <c r="J1" s="104" t="s">
        <v>21</v>
      </c>
      <c r="K1" s="105"/>
      <c r="L1" s="106"/>
    </row>
    <row r="2" spans="1:12" ht="18.75" thickBot="1" x14ac:dyDescent="0.3">
      <c r="A2" s="90" t="s">
        <v>29</v>
      </c>
      <c r="B2" s="91" t="s">
        <v>28</v>
      </c>
      <c r="C2" s="91" t="s">
        <v>27</v>
      </c>
      <c r="D2" s="91" t="s">
        <v>0</v>
      </c>
      <c r="E2" s="90" t="s">
        <v>26</v>
      </c>
      <c r="F2" s="91" t="s">
        <v>25</v>
      </c>
      <c r="G2" s="91" t="s">
        <v>24</v>
      </c>
      <c r="H2" s="91" t="s">
        <v>22</v>
      </c>
      <c r="I2" s="92" t="s">
        <v>70</v>
      </c>
      <c r="J2" s="90" t="s">
        <v>71</v>
      </c>
      <c r="K2" s="91" t="s">
        <v>74</v>
      </c>
      <c r="L2" s="92" t="s">
        <v>70</v>
      </c>
    </row>
    <row r="3" spans="1:12" x14ac:dyDescent="0.25">
      <c r="A3" s="93">
        <v>2</v>
      </c>
      <c r="B3" s="94" t="s">
        <v>1</v>
      </c>
      <c r="C3" s="94" t="s">
        <v>4</v>
      </c>
      <c r="D3" s="95">
        <v>1.4335000000000001E-3</v>
      </c>
      <c r="E3" s="96">
        <v>1.1983945499999999E-3</v>
      </c>
      <c r="F3" s="70">
        <f>E3/D3</f>
        <v>0.83599201255667932</v>
      </c>
      <c r="G3" s="70"/>
      <c r="H3" s="70">
        <v>1.1396999999999998E-3</v>
      </c>
      <c r="I3" s="97"/>
      <c r="J3" s="96"/>
      <c r="K3" s="70">
        <v>51.5</v>
      </c>
      <c r="L3" s="97"/>
    </row>
    <row r="4" spans="1:12" x14ac:dyDescent="0.25">
      <c r="A4" s="96">
        <v>3</v>
      </c>
      <c r="B4" s="70" t="s">
        <v>3</v>
      </c>
      <c r="C4" s="70" t="s">
        <v>4</v>
      </c>
      <c r="D4" s="97">
        <v>1.38338E-3</v>
      </c>
      <c r="E4" s="96"/>
      <c r="F4" s="70"/>
      <c r="G4" s="70">
        <f>D4*AVERAGE(F3,F5)</f>
        <v>1.1573510655946357E-3</v>
      </c>
      <c r="H4" s="70"/>
      <c r="I4" s="98">
        <f>(G4/$H$3-1)*1000</f>
        <v>15.487466521572291</v>
      </c>
      <c r="J4" s="99">
        <f>(D4/AVERAGE(D3,D5)-1)*1000</f>
        <v>-34.24925302281423</v>
      </c>
      <c r="K4" s="100"/>
      <c r="L4" s="98">
        <f>J4+$K$3+J4*$K$3/1000</f>
        <v>15.486910446510837</v>
      </c>
    </row>
    <row r="5" spans="1:12" x14ac:dyDescent="0.25">
      <c r="A5" s="96">
        <v>4</v>
      </c>
      <c r="B5" s="70" t="s">
        <v>1</v>
      </c>
      <c r="C5" s="70" t="s">
        <v>4</v>
      </c>
      <c r="D5" s="97">
        <v>1.4313799999999999E-3</v>
      </c>
      <c r="E5" s="96">
        <v>1.1983945499999999E-3</v>
      </c>
      <c r="F5" s="70">
        <f>E5/D5</f>
        <v>0.837230190445584</v>
      </c>
      <c r="G5" s="70"/>
      <c r="H5" s="70"/>
      <c r="I5" s="98"/>
      <c r="J5" s="99"/>
      <c r="K5" s="100"/>
      <c r="L5" s="98"/>
    </row>
    <row r="6" spans="1:12" x14ac:dyDescent="0.25">
      <c r="A6" s="96">
        <v>5</v>
      </c>
      <c r="B6" s="70" t="s">
        <v>3</v>
      </c>
      <c r="C6" s="70" t="s">
        <v>4</v>
      </c>
      <c r="D6" s="97">
        <v>1.3813600000000001E-3</v>
      </c>
      <c r="E6" s="96"/>
      <c r="F6" s="70"/>
      <c r="G6" s="70">
        <f>D6*AVERAGE(F5,F7)</f>
        <v>1.156475900049455E-3</v>
      </c>
      <c r="H6" s="70"/>
      <c r="I6" s="98">
        <f>(G6/$H$3-1)*1000</f>
        <v>14.719575370233606</v>
      </c>
      <c r="J6" s="99">
        <f>(D6/AVERAGE(D5,D7)-1)*1000</f>
        <v>-34.979007006978982</v>
      </c>
      <c r="K6" s="100"/>
      <c r="L6" s="98">
        <f>J6+$K$3+J6*$K$3/1000</f>
        <v>14.7195741321616</v>
      </c>
    </row>
    <row r="7" spans="1:12" x14ac:dyDescent="0.25">
      <c r="A7" s="96">
        <v>6</v>
      </c>
      <c r="B7" s="70" t="s">
        <v>1</v>
      </c>
      <c r="C7" s="70" t="s">
        <v>4</v>
      </c>
      <c r="D7" s="97">
        <v>1.4314799999999999E-3</v>
      </c>
      <c r="E7" s="96">
        <v>1.1983945499999999E-3</v>
      </c>
      <c r="F7" s="70">
        <f>E7/D7</f>
        <v>0.83717170341185343</v>
      </c>
      <c r="G7" s="70"/>
      <c r="H7" s="70"/>
      <c r="I7" s="98"/>
      <c r="J7" s="99"/>
      <c r="K7" s="100"/>
      <c r="L7" s="98"/>
    </row>
    <row r="8" spans="1:12" x14ac:dyDescent="0.25">
      <c r="A8" s="96">
        <v>7</v>
      </c>
      <c r="B8" s="70" t="s">
        <v>3</v>
      </c>
      <c r="C8" s="70" t="s">
        <v>4</v>
      </c>
      <c r="D8" s="97">
        <v>1.37984E-3</v>
      </c>
      <c r="E8" s="96"/>
      <c r="F8" s="70"/>
      <c r="G8" s="70">
        <f>D8*AVERAGE(F7,F9)</f>
        <v>1.1560479905291835E-3</v>
      </c>
      <c r="H8" s="70"/>
      <c r="I8" s="98">
        <f>(G8/$H$3-1)*1000</f>
        <v>14.344117337179663</v>
      </c>
      <c r="J8" s="99">
        <f>(D8/AVERAGE(D7,D9)-1)*1000</f>
        <v>-35.336640135348098</v>
      </c>
      <c r="K8" s="100"/>
      <c r="L8" s="98">
        <f>J8+$K$3+J8*$K$3/1000</f>
        <v>14.343522897681474</v>
      </c>
    </row>
    <row r="9" spans="1:12" x14ac:dyDescent="0.25">
      <c r="A9" s="96">
        <v>8</v>
      </c>
      <c r="B9" s="70" t="s">
        <v>1</v>
      </c>
      <c r="C9" s="70" t="s">
        <v>4</v>
      </c>
      <c r="D9" s="97">
        <v>1.4292899999999999E-3</v>
      </c>
      <c r="E9" s="96">
        <v>1.1983945499999999E-3</v>
      </c>
      <c r="F9" s="70">
        <f>E9/D9</f>
        <v>0.83845444241546507</v>
      </c>
      <c r="G9" s="70"/>
      <c r="H9" s="70"/>
      <c r="I9" s="98"/>
      <c r="J9" s="99"/>
      <c r="K9" s="100"/>
      <c r="L9" s="98"/>
    </row>
    <row r="10" spans="1:12" x14ac:dyDescent="0.25">
      <c r="A10" s="96">
        <v>9</v>
      </c>
      <c r="B10" s="70" t="s">
        <v>3</v>
      </c>
      <c r="C10" s="70" t="s">
        <v>4</v>
      </c>
      <c r="D10" s="97">
        <v>1.37477E-3</v>
      </c>
      <c r="E10" s="96"/>
      <c r="F10" s="70"/>
      <c r="G10" s="70">
        <f>D10*AVERAGE(F9,F11)</f>
        <v>1.1502807100578711E-3</v>
      </c>
      <c r="H10" s="70"/>
      <c r="I10" s="98">
        <f>(G10/$H$3-1)*1000</f>
        <v>9.2837677089332438</v>
      </c>
      <c r="J10" s="99">
        <f>(D10/AVERAGE(D9,D11)-1)*1000</f>
        <v>-40.152763426145711</v>
      </c>
      <c r="K10" s="100"/>
      <c r="L10" s="98">
        <f>J10+$K$3+J10*$K$3/1000</f>
        <v>9.2793692574077848</v>
      </c>
    </row>
    <row r="11" spans="1:12" x14ac:dyDescent="0.25">
      <c r="A11" s="96">
        <v>10</v>
      </c>
      <c r="B11" s="70" t="s">
        <v>1</v>
      </c>
      <c r="C11" s="70" t="s">
        <v>4</v>
      </c>
      <c r="D11" s="97">
        <v>1.43527E-3</v>
      </c>
      <c r="E11" s="96">
        <v>1.1983945499999999E-3</v>
      </c>
      <c r="F11" s="70">
        <f>E11/D11</f>
        <v>0.83496105262424491</v>
      </c>
      <c r="G11" s="70"/>
      <c r="H11" s="70"/>
      <c r="I11" s="98"/>
      <c r="J11" s="99"/>
      <c r="K11" s="100"/>
      <c r="L11" s="98"/>
    </row>
    <row r="12" spans="1:12" x14ac:dyDescent="0.25">
      <c r="A12" s="96">
        <v>11</v>
      </c>
      <c r="B12" s="70" t="s">
        <v>3</v>
      </c>
      <c r="C12" s="70" t="s">
        <v>4</v>
      </c>
      <c r="D12" s="97">
        <v>1.3824E-3</v>
      </c>
      <c r="E12" s="96"/>
      <c r="F12" s="70"/>
      <c r="G12" s="70">
        <f>D12*AVERAGE(F11,F13)</f>
        <v>1.1548781209560265E-3</v>
      </c>
      <c r="H12" s="70"/>
      <c r="I12" s="98">
        <f>(G12/$H$3-1)*1000</f>
        <v>13.317645833137437</v>
      </c>
      <c r="J12" s="99">
        <f>(D12/AVERAGE(D11,D13)-1)*1000</f>
        <v>-36.312557076034089</v>
      </c>
      <c r="K12" s="100"/>
      <c r="L12" s="98">
        <f>J12+$K$3+J12*$K$3/1000</f>
        <v>13.317346234550154</v>
      </c>
    </row>
    <row r="13" spans="1:12" x14ac:dyDescent="0.25">
      <c r="A13" s="96">
        <v>12</v>
      </c>
      <c r="B13" s="70" t="s">
        <v>1</v>
      </c>
      <c r="C13" s="70" t="s">
        <v>4</v>
      </c>
      <c r="D13" s="97">
        <v>1.4337099999999999E-3</v>
      </c>
      <c r="E13" s="96">
        <v>1.1983945499999999E-3</v>
      </c>
      <c r="F13" s="70">
        <f>E13/D13</f>
        <v>0.83586956218482122</v>
      </c>
      <c r="G13" s="70"/>
      <c r="H13" s="70"/>
      <c r="I13" s="98"/>
      <c r="J13" s="99"/>
      <c r="K13" s="100"/>
      <c r="L13" s="98"/>
    </row>
    <row r="14" spans="1:12" x14ac:dyDescent="0.25">
      <c r="A14" s="96">
        <v>13</v>
      </c>
      <c r="B14" s="70" t="s">
        <v>3</v>
      </c>
      <c r="C14" s="70" t="s">
        <v>4</v>
      </c>
      <c r="D14" s="97">
        <v>1.3824499999999999E-3</v>
      </c>
      <c r="E14" s="96"/>
      <c r="F14" s="70"/>
      <c r="G14" s="70">
        <f>D14*AVERAGE(F13,F15)</f>
        <v>1.1559995803661928E-3</v>
      </c>
      <c r="H14" s="70"/>
      <c r="I14" s="98">
        <f>(G14/$H$3-1)*1000</f>
        <v>14.301641103968699</v>
      </c>
      <c r="J14" s="99">
        <f>(D14/AVERAGE(D13,D15)-1)*1000</f>
        <v>-35.376617939503973</v>
      </c>
      <c r="K14" s="100"/>
      <c r="L14" s="98">
        <f>J14+$K$3+J14*$K$3/1000</f>
        <v>14.301486236611574</v>
      </c>
    </row>
    <row r="15" spans="1:12" ht="15.75" thickBot="1" x14ac:dyDescent="0.3">
      <c r="A15" s="101">
        <v>14</v>
      </c>
      <c r="B15" s="102" t="s">
        <v>1</v>
      </c>
      <c r="C15" s="102" t="s">
        <v>4</v>
      </c>
      <c r="D15" s="103">
        <v>1.4325900000000001E-3</v>
      </c>
      <c r="E15" s="101">
        <v>1.1983945499999999E-3</v>
      </c>
      <c r="F15" s="102">
        <f>E15/D15</f>
        <v>0.83652304567252311</v>
      </c>
      <c r="G15" s="102"/>
      <c r="H15" s="102"/>
      <c r="I15" s="103"/>
      <c r="J15" s="101"/>
      <c r="K15" s="102"/>
      <c r="L15" s="103"/>
    </row>
  </sheetData>
  <mergeCells count="2">
    <mergeCell ref="E1:I1"/>
    <mergeCell ref="J1:L1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workbookViewId="0"/>
  </sheetViews>
  <sheetFormatPr defaultColWidth="11.42578125" defaultRowHeight="15" x14ac:dyDescent="0.25"/>
  <cols>
    <col min="2" max="2" width="13.28515625" bestFit="1" customWidth="1"/>
    <col min="5" max="5" width="19.42578125" bestFit="1" customWidth="1"/>
    <col min="6" max="6" width="16.28515625" bestFit="1" customWidth="1"/>
    <col min="7" max="7" width="22.140625" bestFit="1" customWidth="1"/>
    <col min="8" max="8" width="13.42578125" bestFit="1" customWidth="1"/>
    <col min="9" max="9" width="16.42578125" bestFit="1" customWidth="1"/>
    <col min="10" max="10" width="15.85546875" bestFit="1" customWidth="1"/>
    <col min="11" max="12" width="16.42578125" bestFit="1" customWidth="1"/>
  </cols>
  <sheetData>
    <row r="1" spans="1:12" ht="17.25" x14ac:dyDescent="0.25">
      <c r="A1" s="88" t="s">
        <v>69</v>
      </c>
      <c r="B1" s="89"/>
      <c r="C1" s="89"/>
      <c r="D1" s="89"/>
      <c r="E1" s="104" t="s">
        <v>23</v>
      </c>
      <c r="F1" s="105"/>
      <c r="G1" s="105"/>
      <c r="H1" s="105"/>
      <c r="I1" s="106"/>
      <c r="J1" s="104" t="s">
        <v>21</v>
      </c>
      <c r="K1" s="105"/>
      <c r="L1" s="106"/>
    </row>
    <row r="2" spans="1:12" ht="18.75" thickBot="1" x14ac:dyDescent="0.3">
      <c r="A2" s="90" t="s">
        <v>29</v>
      </c>
      <c r="B2" s="91" t="s">
        <v>28</v>
      </c>
      <c r="C2" s="91" t="s">
        <v>27</v>
      </c>
      <c r="D2" s="91" t="s">
        <v>0</v>
      </c>
      <c r="E2" s="90" t="s">
        <v>26</v>
      </c>
      <c r="F2" s="91" t="s">
        <v>25</v>
      </c>
      <c r="G2" s="91" t="s">
        <v>24</v>
      </c>
      <c r="H2" s="91" t="s">
        <v>22</v>
      </c>
      <c r="I2" s="92" t="s">
        <v>70</v>
      </c>
      <c r="J2" s="90" t="s">
        <v>71</v>
      </c>
      <c r="K2" s="91" t="s">
        <v>72</v>
      </c>
      <c r="L2" s="92" t="s">
        <v>70</v>
      </c>
    </row>
    <row r="3" spans="1:12" x14ac:dyDescent="0.25">
      <c r="A3" s="93">
        <v>2</v>
      </c>
      <c r="B3" s="94" t="s">
        <v>1</v>
      </c>
      <c r="C3" s="94" t="s">
        <v>6</v>
      </c>
      <c r="D3" s="95">
        <v>9.1122400000000006E-3</v>
      </c>
      <c r="E3" s="96">
        <v>6.3614969999999998E-3</v>
      </c>
      <c r="F3" s="70">
        <f>E3/D3</f>
        <v>0.69812658577912778</v>
      </c>
      <c r="G3" s="70"/>
      <c r="H3" s="70">
        <v>6.0156000000000003E-3</v>
      </c>
      <c r="I3" s="97"/>
      <c r="J3" s="96"/>
      <c r="K3" s="70">
        <v>57.5</v>
      </c>
      <c r="L3" s="97"/>
    </row>
    <row r="4" spans="1:12" x14ac:dyDescent="0.25">
      <c r="A4" s="96">
        <v>3</v>
      </c>
      <c r="B4" s="70" t="s">
        <v>3</v>
      </c>
      <c r="C4" s="70" t="s">
        <v>6</v>
      </c>
      <c r="D4" s="97">
        <v>8.8355599999999992E-3</v>
      </c>
      <c r="E4" s="96"/>
      <c r="F4" s="70"/>
      <c r="G4" s="70">
        <f>D4*AVERAGE(F3,F5)</f>
        <v>6.1654650692267339E-3</v>
      </c>
      <c r="H4" s="70"/>
      <c r="I4" s="98">
        <f>(G4/$H$3-1)*1000</f>
        <v>24.912738417902425</v>
      </c>
      <c r="J4" s="99">
        <f>(D4/AVERAGE(D3,D5)-1)*1000</f>
        <v>-30.815588016879559</v>
      </c>
      <c r="K4" s="100"/>
      <c r="L4" s="98">
        <f>J4+$K$3+J4*$K$3/1000</f>
        <v>24.912515672149866</v>
      </c>
    </row>
    <row r="5" spans="1:12" x14ac:dyDescent="0.25">
      <c r="A5" s="96">
        <v>4</v>
      </c>
      <c r="B5" s="70" t="s">
        <v>1</v>
      </c>
      <c r="C5" s="70" t="s">
        <v>6</v>
      </c>
      <c r="D5" s="97">
        <v>9.1207400000000004E-3</v>
      </c>
      <c r="E5" s="96">
        <v>6.3614969999999998E-3</v>
      </c>
      <c r="F5" s="70">
        <f>E5/D5</f>
        <v>0.69747597234434922</v>
      </c>
      <c r="G5" s="70"/>
      <c r="H5" s="70"/>
      <c r="I5" s="98"/>
      <c r="J5" s="99"/>
      <c r="K5" s="100"/>
      <c r="L5" s="98"/>
    </row>
    <row r="6" spans="1:12" x14ac:dyDescent="0.25">
      <c r="A6" s="96">
        <v>5</v>
      </c>
      <c r="B6" s="70" t="s">
        <v>3</v>
      </c>
      <c r="C6" s="70" t="s">
        <v>6</v>
      </c>
      <c r="D6" s="97">
        <v>8.8747400000000008E-3</v>
      </c>
      <c r="E6" s="96"/>
      <c r="F6" s="70"/>
      <c r="G6" s="70">
        <f>D6*AVERAGE(F5,F7)</f>
        <v>6.1874258288538136E-3</v>
      </c>
      <c r="H6" s="70"/>
      <c r="I6" s="98">
        <f>(G6/$H$3-1)*1000</f>
        <v>28.563373371536251</v>
      </c>
      <c r="J6" s="99">
        <f>(D6/AVERAGE(D5,D7)-1)*1000</f>
        <v>-27.363398091822866</v>
      </c>
      <c r="K6" s="100"/>
      <c r="L6" s="98">
        <f>J6+$K$3+J6*$K$3/1000</f>
        <v>28.563206517897321</v>
      </c>
    </row>
    <row r="7" spans="1:12" x14ac:dyDescent="0.25">
      <c r="A7" s="96">
        <v>6</v>
      </c>
      <c r="B7" s="70" t="s">
        <v>1</v>
      </c>
      <c r="C7" s="70" t="s">
        <v>6</v>
      </c>
      <c r="D7" s="97">
        <v>9.1280900000000002E-3</v>
      </c>
      <c r="E7" s="96">
        <v>6.3614969999999998E-3</v>
      </c>
      <c r="F7" s="70">
        <f>E7/D7</f>
        <v>0.69691435995920281</v>
      </c>
      <c r="G7" s="70"/>
      <c r="H7" s="70"/>
      <c r="I7" s="98"/>
      <c r="J7" s="99"/>
      <c r="K7" s="100"/>
      <c r="L7" s="98"/>
    </row>
    <row r="8" spans="1:12" x14ac:dyDescent="0.25">
      <c r="A8" s="96">
        <v>7</v>
      </c>
      <c r="B8" s="70" t="s">
        <v>3</v>
      </c>
      <c r="C8" s="70" t="s">
        <v>6</v>
      </c>
      <c r="D8" s="97">
        <v>8.8641399999999995E-3</v>
      </c>
      <c r="E8" s="96"/>
      <c r="F8" s="70"/>
      <c r="G8" s="70">
        <f>D8*AVERAGE(F7,F9)</f>
        <v>6.185447510007375E-3</v>
      </c>
      <c r="H8" s="70"/>
      <c r="I8" s="98">
        <f>(G8/$H$3-1)*1000</f>
        <v>28.234508612170917</v>
      </c>
      <c r="J8" s="99">
        <f>(D8/AVERAGE(D7,D9)-1)*1000</f>
        <v>-27.675810033406801</v>
      </c>
      <c r="K8" s="100"/>
      <c r="L8" s="98">
        <f t="shared" ref="L8:L14" si="0">J8+$K$3+J8*$K$3/1000</f>
        <v>28.232830889672307</v>
      </c>
    </row>
    <row r="9" spans="1:12" x14ac:dyDescent="0.25">
      <c r="A9" s="96">
        <v>8</v>
      </c>
      <c r="B9" s="70" t="s">
        <v>1</v>
      </c>
      <c r="C9" s="70" t="s">
        <v>6</v>
      </c>
      <c r="D9" s="97">
        <v>9.1047999999999997E-3</v>
      </c>
      <c r="E9" s="96">
        <v>6.3614969999999998E-3</v>
      </c>
      <c r="F9" s="70">
        <f>E9/D9</f>
        <v>0.69869706089095862</v>
      </c>
      <c r="G9" s="70"/>
      <c r="H9" s="70"/>
      <c r="I9" s="98"/>
      <c r="J9" s="99"/>
      <c r="K9" s="100"/>
      <c r="L9" s="98"/>
    </row>
    <row r="10" spans="1:12" x14ac:dyDescent="0.25">
      <c r="A10" s="96">
        <v>9</v>
      </c>
      <c r="B10" s="70" t="s">
        <v>3</v>
      </c>
      <c r="C10" s="70" t="s">
        <v>6</v>
      </c>
      <c r="D10" s="97">
        <v>8.8468699999999997E-3</v>
      </c>
      <c r="E10" s="96"/>
      <c r="F10" s="70"/>
      <c r="G10" s="70">
        <f>D10*AVERAGE(F9,F11)</f>
        <v>6.1761817477200623E-3</v>
      </c>
      <c r="H10" s="70"/>
      <c r="I10" s="98">
        <f>(G10/$H$3-1)*1000</f>
        <v>26.694219648923045</v>
      </c>
      <c r="J10" s="99">
        <f>(D10/AVERAGE(D9,D11)-1)*1000</f>
        <v>-29.131423648739663</v>
      </c>
      <c r="K10" s="100"/>
      <c r="L10" s="98">
        <f t="shared" si="0"/>
        <v>26.693519491457806</v>
      </c>
    </row>
    <row r="11" spans="1:12" x14ac:dyDescent="0.25">
      <c r="A11" s="96">
        <v>10</v>
      </c>
      <c r="B11" s="70" t="s">
        <v>1</v>
      </c>
      <c r="C11" s="70" t="s">
        <v>6</v>
      </c>
      <c r="D11" s="97">
        <v>9.1198500000000005E-3</v>
      </c>
      <c r="E11" s="96">
        <v>6.3614969999999998E-3</v>
      </c>
      <c r="F11" s="70">
        <f>E11/D11</f>
        <v>0.69754403855326563</v>
      </c>
      <c r="G11" s="70"/>
      <c r="H11" s="70"/>
      <c r="I11" s="98"/>
      <c r="J11" s="99"/>
      <c r="K11" s="100"/>
      <c r="L11" s="98"/>
    </row>
    <row r="12" spans="1:12" x14ac:dyDescent="0.25">
      <c r="A12" s="96">
        <v>11</v>
      </c>
      <c r="B12" s="70" t="s">
        <v>3</v>
      </c>
      <c r="C12" s="70" t="s">
        <v>6</v>
      </c>
      <c r="D12" s="97">
        <v>8.8520400000000003E-3</v>
      </c>
      <c r="E12" s="96"/>
      <c r="F12" s="70"/>
      <c r="G12" s="70">
        <f>D12*AVERAGE(F11,F13)</f>
        <v>6.1839130785482262E-3</v>
      </c>
      <c r="H12" s="70"/>
      <c r="I12" s="98">
        <f>(G12/$H$3-1)*1000</f>
        <v>27.979433231635433</v>
      </c>
      <c r="J12" s="99">
        <f>(D12/AVERAGE(D11,D13)-1)*1000</f>
        <v>-27.917592997787843</v>
      </c>
      <c r="K12" s="100"/>
      <c r="L12" s="98">
        <f t="shared" si="0"/>
        <v>27.977145404839355</v>
      </c>
    </row>
    <row r="13" spans="1:12" x14ac:dyDescent="0.25">
      <c r="A13" s="96">
        <v>12</v>
      </c>
      <c r="B13" s="70" t="s">
        <v>1</v>
      </c>
      <c r="C13" s="70" t="s">
        <v>6</v>
      </c>
      <c r="D13" s="97">
        <v>9.0926800000000006E-3</v>
      </c>
      <c r="E13" s="96">
        <v>6.3614969999999998E-3</v>
      </c>
      <c r="F13" s="70">
        <f>E13/D13</f>
        <v>0.69962838239111014</v>
      </c>
      <c r="G13" s="70"/>
      <c r="H13" s="70"/>
      <c r="I13" s="98"/>
      <c r="J13" s="99"/>
      <c r="K13" s="100"/>
      <c r="L13" s="98"/>
    </row>
    <row r="14" spans="1:12" x14ac:dyDescent="0.25">
      <c r="A14" s="96">
        <v>13</v>
      </c>
      <c r="B14" s="70" t="s">
        <v>3</v>
      </c>
      <c r="C14" s="70" t="s">
        <v>6</v>
      </c>
      <c r="D14" s="97">
        <v>8.8461900000000003E-3</v>
      </c>
      <c r="E14" s="96"/>
      <c r="F14" s="70"/>
      <c r="G14" s="70">
        <f>D14*AVERAGE(F13,F15)</f>
        <v>6.185999234282845E-3</v>
      </c>
      <c r="H14" s="70"/>
      <c r="I14" s="98">
        <f>(G14/$H$3-1)*1000</f>
        <v>28.326224197560368</v>
      </c>
      <c r="J14" s="99">
        <f>(D14/AVERAGE(D13,D15)-1)*1000</f>
        <v>-27.587730676386869</v>
      </c>
      <c r="K14" s="100"/>
      <c r="L14" s="98">
        <f t="shared" si="0"/>
        <v>28.325974809720886</v>
      </c>
    </row>
    <row r="15" spans="1:12" ht="15.75" thickBot="1" x14ac:dyDescent="0.3">
      <c r="A15" s="101">
        <v>14</v>
      </c>
      <c r="B15" s="102" t="s">
        <v>1</v>
      </c>
      <c r="C15" s="102" t="s">
        <v>6</v>
      </c>
      <c r="D15" s="103">
        <v>9.1016399999999994E-3</v>
      </c>
      <c r="E15" s="101">
        <v>6.3614969999999998E-3</v>
      </c>
      <c r="F15" s="102">
        <f>E15/D15</f>
        <v>0.69893964164699995</v>
      </c>
      <c r="G15" s="102"/>
      <c r="H15" s="102"/>
      <c r="I15" s="103"/>
      <c r="J15" s="101"/>
      <c r="K15" s="102"/>
      <c r="L15" s="103"/>
    </row>
  </sheetData>
  <mergeCells count="2">
    <mergeCell ref="E1:I1"/>
    <mergeCell ref="J1:L1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7599-1364-49F4-A70D-193405915802}">
  <dimension ref="A1:G13"/>
  <sheetViews>
    <sheetView workbookViewId="0"/>
  </sheetViews>
  <sheetFormatPr defaultRowHeight="15" x14ac:dyDescent="0.25"/>
  <cols>
    <col min="1" max="1" width="28.85546875" style="70" bestFit="1" customWidth="1"/>
    <col min="2" max="2" width="17.85546875" style="70" bestFit="1" customWidth="1"/>
    <col min="3" max="3" width="15.28515625" style="70" bestFit="1" customWidth="1"/>
    <col min="4" max="4" width="31.7109375" style="70" bestFit="1" customWidth="1"/>
    <col min="5" max="5" width="17" style="70" bestFit="1" customWidth="1"/>
    <col min="6" max="6" width="9.140625" style="70"/>
    <col min="7" max="7" width="17" style="70" bestFit="1" customWidth="1"/>
    <col min="8" max="16384" width="9.140625" style="70"/>
  </cols>
  <sheetData>
    <row r="1" spans="1:7" x14ac:dyDescent="0.25">
      <c r="A1" s="68" t="s">
        <v>9</v>
      </c>
      <c r="B1" s="68" t="s">
        <v>30</v>
      </c>
      <c r="C1" s="69" t="s">
        <v>10</v>
      </c>
      <c r="D1" s="111" t="s">
        <v>11</v>
      </c>
      <c r="E1" s="112"/>
      <c r="F1" s="111" t="s">
        <v>12</v>
      </c>
      <c r="G1" s="112"/>
    </row>
    <row r="2" spans="1:7" x14ac:dyDescent="0.25">
      <c r="A2" s="71"/>
      <c r="B2" s="71"/>
      <c r="C2" s="72"/>
      <c r="D2" s="68" t="s">
        <v>7</v>
      </c>
      <c r="E2" s="68" t="s">
        <v>13</v>
      </c>
      <c r="F2" s="83" t="s">
        <v>7</v>
      </c>
      <c r="G2" s="71" t="s">
        <v>13</v>
      </c>
    </row>
    <row r="3" spans="1:7" x14ac:dyDescent="0.25">
      <c r="A3" s="73" t="s">
        <v>3</v>
      </c>
      <c r="B3" s="74" t="s">
        <v>14</v>
      </c>
      <c r="C3" s="73">
        <v>4.3382309399329728E-3</v>
      </c>
      <c r="D3" s="73">
        <f>AVERAGE('15N'!D4,'15N'!D6,'15N'!D8,'15N'!D10,'15N'!D12,'15N'!D14)</f>
        <v>5.1758949999999998E-3</v>
      </c>
      <c r="E3" s="75">
        <f>STDEV('15N'!D4,'15N'!D6,'15N'!D8,'15N'!D10,'15N'!D12,'15N'!D14)/AVERAGE('15N'!D4,'15N'!D6,'15N'!D8,'15N'!D10,'15N'!D12,'15N'!D14)*100</f>
        <v>0.12153361474653437</v>
      </c>
      <c r="F3" s="76">
        <f>AVERAGE('15N'!G3:G15)</f>
        <v>4.3452196812574515E-3</v>
      </c>
      <c r="G3" s="75">
        <f>STDEV('15N'!G3:G15)/AVERAGE('15N'!G3:G15)*100</f>
        <v>0.10441044644154886</v>
      </c>
    </row>
    <row r="4" spans="1:7" x14ac:dyDescent="0.25">
      <c r="A4" s="77" t="s">
        <v>3</v>
      </c>
      <c r="B4" s="78" t="s">
        <v>15</v>
      </c>
      <c r="C4" s="77">
        <v>1.1547440400000001E-3</v>
      </c>
      <c r="D4" s="77">
        <f>AVERAGE('17O'!D4,'17O'!D6,'17O'!D8,'17O'!D10,'17O'!D12,'17O'!D14)</f>
        <v>1.3807000000000001E-3</v>
      </c>
      <c r="E4" s="79">
        <f>STDEV('17O'!D4,'17O'!D6,'17O'!D8,'17O'!D10,'17O'!D12,'17O'!D14)/AVERAGE('17O'!D4,'17O'!D6,'17O'!D8,'17O'!D10,'17O'!D12,'17O'!D14)*100</f>
        <v>0.22782877467988472</v>
      </c>
      <c r="F4" s="79">
        <f>AVERAGE('17O'!G3:G15)</f>
        <v>1.1551722279255607E-3</v>
      </c>
      <c r="G4" s="79">
        <f>STDEV('17O'!G3:G15)/AVERAGE('17O'!G3:G15)*100</f>
        <v>0.21869758942259834</v>
      </c>
    </row>
    <row r="5" spans="1:7" x14ac:dyDescent="0.25">
      <c r="A5" s="80" t="s">
        <v>3</v>
      </c>
      <c r="B5" s="81" t="s">
        <v>16</v>
      </c>
      <c r="C5" s="80">
        <v>6.1702009199999996E-3</v>
      </c>
      <c r="D5" s="80">
        <f>AVERAGE('18O'!D4,'18O'!D6,'18O'!D8,'18O'!D10,'18O'!D12,'18O'!D14)</f>
        <v>8.8532566666666649E-3</v>
      </c>
      <c r="E5" s="82">
        <f>STDEV('18O'!D4,'18O'!D6,'18O'!D8,'18O'!D10,'18O'!D12,'18O'!D14)/AVERAGE('18O'!D4,'18O'!D6,'18O'!D8,'18O'!D10,'18O'!D12,'18O'!D14)*100</f>
        <v>0.15856576834316213</v>
      </c>
      <c r="F5" s="82">
        <f>AVERAGE('18O'!G3:G15)</f>
        <v>6.1807387447731761E-3</v>
      </c>
      <c r="G5" s="82">
        <f>STDEV('18O'!G3:G15)/AVERAGE('18O'!G3:G15)*100</f>
        <v>0.13703588323667606</v>
      </c>
    </row>
    <row r="9" spans="1:7" x14ac:dyDescent="0.25">
      <c r="A9" s="107" t="s">
        <v>17</v>
      </c>
      <c r="B9" s="107" t="s">
        <v>30</v>
      </c>
      <c r="C9" s="107" t="s">
        <v>68</v>
      </c>
      <c r="D9" s="107" t="s">
        <v>18</v>
      </c>
      <c r="E9" s="113" t="s">
        <v>20</v>
      </c>
      <c r="F9" s="109" t="s">
        <v>19</v>
      </c>
      <c r="G9" s="110"/>
    </row>
    <row r="10" spans="1:7" x14ac:dyDescent="0.25">
      <c r="A10" s="108"/>
      <c r="B10" s="108"/>
      <c r="C10" s="108"/>
      <c r="D10" s="108"/>
      <c r="E10" s="114"/>
      <c r="F10" s="68" t="s">
        <v>7</v>
      </c>
      <c r="G10" s="87" t="s">
        <v>8</v>
      </c>
    </row>
    <row r="11" spans="1:7" x14ac:dyDescent="0.25">
      <c r="A11" s="73" t="s">
        <v>31</v>
      </c>
      <c r="B11" s="74" t="s">
        <v>14</v>
      </c>
      <c r="C11" s="70">
        <v>3.6764668982482828E-3</v>
      </c>
      <c r="D11" s="73">
        <v>4.3452196812574515E-3</v>
      </c>
      <c r="E11" s="84">
        <v>180</v>
      </c>
      <c r="F11" s="79">
        <f>AVERAGE('15N'!I4:I14)</f>
        <v>181.90093954818678</v>
      </c>
      <c r="G11" s="73">
        <f>STDEV('15N'!I4:I14)</f>
        <v>1.2340280474790999</v>
      </c>
    </row>
    <row r="12" spans="1:7" x14ac:dyDescent="0.25">
      <c r="A12" s="77" t="s">
        <v>5</v>
      </c>
      <c r="B12" s="78" t="s">
        <v>15</v>
      </c>
      <c r="C12" s="70">
        <v>1.1396999999999998E-3</v>
      </c>
      <c r="D12" s="77">
        <v>1.1551722279255616E-3</v>
      </c>
      <c r="E12" s="85">
        <v>13.2</v>
      </c>
      <c r="F12" s="79">
        <f>AVERAGE('17O'!I4:I14)</f>
        <v>13.575702312504157</v>
      </c>
      <c r="G12" s="77">
        <f>STDEV('17O'!I4:I14)</f>
        <v>2.2166656279306332</v>
      </c>
    </row>
    <row r="13" spans="1:7" x14ac:dyDescent="0.25">
      <c r="A13" s="80" t="s">
        <v>5</v>
      </c>
      <c r="B13" s="81" t="s">
        <v>16</v>
      </c>
      <c r="C13" s="80">
        <v>6.0156000000000003E-3</v>
      </c>
      <c r="D13" s="80">
        <v>6.1807387447731761E-3</v>
      </c>
      <c r="E13" s="86">
        <v>25.7</v>
      </c>
      <c r="F13" s="82">
        <f>AVERAGE('18O'!I4:I14)</f>
        <v>27.45174957995474</v>
      </c>
      <c r="G13" s="80">
        <f>STDEV('18O'!I4:I14)</f>
        <v>1.4079775798675753</v>
      </c>
    </row>
  </sheetData>
  <mergeCells count="8">
    <mergeCell ref="C9:C10"/>
    <mergeCell ref="B9:B10"/>
    <mergeCell ref="A9:A10"/>
    <mergeCell ref="F9:G9"/>
    <mergeCell ref="F1:G1"/>
    <mergeCell ref="D1:E1"/>
    <mergeCell ref="E9:E10"/>
    <mergeCell ref="D9:D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85BA-A3B1-49A2-A4D5-52D12B8F4E4E}">
  <dimension ref="A1:AI73"/>
  <sheetViews>
    <sheetView tabSelected="1" zoomScaleNormal="100" workbookViewId="0">
      <selection activeCell="H21" sqref="H21"/>
    </sheetView>
  </sheetViews>
  <sheetFormatPr defaultColWidth="14.42578125" defaultRowHeight="15.75" customHeight="1" outlineLevelCol="2" x14ac:dyDescent="0.25"/>
  <cols>
    <col min="1" max="1" width="31.140625" style="7" bestFit="1" customWidth="1"/>
    <col min="2" max="2" width="24.140625" style="7" bestFit="1" customWidth="1"/>
    <col min="3" max="3" width="19.42578125" style="7" bestFit="1" customWidth="1"/>
    <col min="4" max="4" width="21.140625" style="7" customWidth="1"/>
    <col min="5" max="5" width="14.7109375" style="7" customWidth="1"/>
    <col min="6" max="10" width="12" style="7" customWidth="1"/>
    <col min="11" max="11" width="12.5703125" style="7" customWidth="1"/>
    <col min="12" max="12" width="13" style="7" customWidth="1"/>
    <col min="13" max="14" width="12" style="7" customWidth="1"/>
    <col min="15" max="15" width="12" style="7" customWidth="1" outlineLevel="2"/>
    <col min="16" max="16" width="12.5703125" style="7" customWidth="1" outlineLevel="2"/>
    <col min="17" max="17" width="11.7109375" style="7" customWidth="1" outlineLevel="2"/>
    <col min="18" max="18" width="11.5703125" style="7" customWidth="1" outlineLevel="2"/>
    <col min="19" max="19" width="15.140625" style="7" customWidth="1" outlineLevel="2"/>
    <col min="20" max="20" width="11.5703125" style="7" customWidth="1" outlineLevel="2"/>
    <col min="21" max="23" width="15.140625" style="7" customWidth="1" outlineLevel="2"/>
    <col min="24" max="24" width="16.28515625" style="7" customWidth="1" outlineLevel="2"/>
    <col min="25" max="25" width="7.28515625" style="7" customWidth="1"/>
    <col min="26" max="26" width="9.42578125" style="7" customWidth="1"/>
    <col min="27" max="29" width="12.85546875" style="7" customWidth="1"/>
    <col min="30" max="30" width="20.5703125" style="7" customWidth="1"/>
    <col min="31" max="38" width="12.85546875" style="7" customWidth="1"/>
    <col min="39" max="44" width="14.42578125" style="7"/>
    <col min="45" max="45" width="19.28515625" style="7" customWidth="1"/>
    <col min="46" max="16384" width="14.42578125" style="7"/>
  </cols>
  <sheetData>
    <row r="1" spans="1:16" ht="27.75" customHeight="1" thickBot="1" x14ac:dyDescent="0.3">
      <c r="A1" s="115" t="s">
        <v>39</v>
      </c>
      <c r="B1" s="116"/>
      <c r="C1" s="116"/>
      <c r="D1" s="116"/>
      <c r="E1" s="116"/>
      <c r="F1" s="116"/>
      <c r="G1" s="116"/>
      <c r="H1" s="117"/>
      <c r="I1" s="1"/>
    </row>
    <row r="2" spans="1:16" ht="15" thickBot="1" x14ac:dyDescent="0.3">
      <c r="A2" s="11" t="s">
        <v>65</v>
      </c>
      <c r="B2" s="12" t="s">
        <v>32</v>
      </c>
      <c r="C2" s="13" t="s">
        <v>33</v>
      </c>
      <c r="E2" s="14" t="s">
        <v>37</v>
      </c>
      <c r="F2" s="15" t="s">
        <v>59</v>
      </c>
      <c r="G2" s="15" t="s">
        <v>60</v>
      </c>
      <c r="H2" s="16" t="s">
        <v>61</v>
      </c>
      <c r="I2" s="17" t="s">
        <v>38</v>
      </c>
    </row>
    <row r="3" spans="1:16" ht="14.25" x14ac:dyDescent="0.25">
      <c r="A3" s="3" t="s">
        <v>5</v>
      </c>
      <c r="B3" s="4" t="s">
        <v>34</v>
      </c>
      <c r="C3" s="5">
        <f>379.9/1000000</f>
        <v>3.7989999999999996E-4</v>
      </c>
      <c r="E3" s="18" t="s">
        <v>3</v>
      </c>
      <c r="F3" s="19">
        <v>180</v>
      </c>
      <c r="G3" s="19">
        <v>25.7</v>
      </c>
      <c r="H3" s="20">
        <v>13.2</v>
      </c>
    </row>
    <row r="4" spans="1:16" x14ac:dyDescent="0.25">
      <c r="A4" s="6" t="s">
        <v>5</v>
      </c>
      <c r="B4" s="7" t="s">
        <v>35</v>
      </c>
      <c r="C4" s="8">
        <f>2005.2/1000000</f>
        <v>2.0052E-3</v>
      </c>
      <c r="E4" s="21" t="s">
        <v>63</v>
      </c>
      <c r="F4" s="15">
        <v>0</v>
      </c>
      <c r="G4" s="15">
        <v>0</v>
      </c>
      <c r="H4" s="22">
        <f>0.52*G4</f>
        <v>0</v>
      </c>
    </row>
    <row r="5" spans="1:16" ht="16.5" thickBot="1" x14ac:dyDescent="0.3">
      <c r="A5" s="9" t="s">
        <v>62</v>
      </c>
      <c r="B5" s="2" t="s">
        <v>36</v>
      </c>
      <c r="C5" s="10">
        <f>0.003663/0.996337</f>
        <v>3.6764668982482832E-3</v>
      </c>
      <c r="E5" s="23" t="s">
        <v>1</v>
      </c>
      <c r="F5" s="24">
        <v>2.7</v>
      </c>
      <c r="G5" s="24">
        <v>57.5</v>
      </c>
      <c r="H5" s="128">
        <v>51.5</v>
      </c>
    </row>
    <row r="6" spans="1:16" ht="12.75" x14ac:dyDescent="0.25">
      <c r="A6" s="21"/>
      <c r="B6" s="25"/>
      <c r="C6" s="26"/>
    </row>
    <row r="7" spans="1:16" ht="13.5" thickBot="1" x14ac:dyDescent="0.3">
      <c r="C7" s="27"/>
    </row>
    <row r="8" spans="1:16" ht="29.25" customHeight="1" thickBot="1" x14ac:dyDescent="0.3">
      <c r="A8" s="115" t="s">
        <v>66</v>
      </c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28"/>
      <c r="M8" s="28"/>
      <c r="N8" s="28"/>
      <c r="O8" s="28"/>
      <c r="P8" s="28"/>
    </row>
    <row r="9" spans="1:16" ht="15" thickBot="1" x14ac:dyDescent="0.3">
      <c r="A9" s="29" t="s">
        <v>67</v>
      </c>
      <c r="B9" s="30" t="s">
        <v>46</v>
      </c>
      <c r="C9" s="30" t="s">
        <v>45</v>
      </c>
      <c r="D9" s="30" t="s">
        <v>47</v>
      </c>
      <c r="E9" s="30" t="s">
        <v>48</v>
      </c>
      <c r="F9" s="30" t="s">
        <v>49</v>
      </c>
      <c r="G9" s="30" t="s">
        <v>50</v>
      </c>
      <c r="H9" s="30" t="s">
        <v>51</v>
      </c>
      <c r="I9" s="30" t="s">
        <v>52</v>
      </c>
      <c r="J9" s="30" t="s">
        <v>53</v>
      </c>
      <c r="K9" s="31" t="s">
        <v>54</v>
      </c>
      <c r="L9" s="32"/>
      <c r="M9" s="33"/>
      <c r="N9" s="34"/>
    </row>
    <row r="10" spans="1:16" s="40" customFormat="1" ht="15.75" customHeight="1" x14ac:dyDescent="0.25">
      <c r="A10" s="35" t="s">
        <v>3</v>
      </c>
      <c r="B10" s="36">
        <v>1</v>
      </c>
      <c r="C10" s="36">
        <f>(F3/1000+1)*$C$5</f>
        <v>4.3382309399329737E-3</v>
      </c>
      <c r="D10" s="37">
        <f t="shared" ref="D10:E12" si="0">B10/SUM($B10:$C10)</f>
        <v>0.99568050801384622</v>
      </c>
      <c r="E10" s="37">
        <f t="shared" si="0"/>
        <v>4.3194919861538486E-3</v>
      </c>
      <c r="F10" s="38">
        <v>1</v>
      </c>
      <c r="G10" s="37">
        <f>(H3/1000+1)*$C$3</f>
        <v>3.8491468000000003E-4</v>
      </c>
      <c r="H10" s="37">
        <f>(G3/1000+1)*$C$4</f>
        <v>2.0567336399999999E-3</v>
      </c>
      <c r="I10" s="37">
        <f t="shared" ref="I10:K12" si="1">F10/SUM($F10:$H10)</f>
        <v>0.99756429880572917</v>
      </c>
      <c r="J10" s="37">
        <f t="shared" si="1"/>
        <v>3.8397714285423167E-4</v>
      </c>
      <c r="K10" s="39">
        <f t="shared" si="1"/>
        <v>2.051724051416755E-3</v>
      </c>
    </row>
    <row r="11" spans="1:16" ht="12.75" customHeight="1" x14ac:dyDescent="0.25">
      <c r="A11" s="35" t="s">
        <v>1</v>
      </c>
      <c r="B11" s="36">
        <v>1</v>
      </c>
      <c r="C11" s="36">
        <f>(F5/1000+1)*$C$5</f>
        <v>3.6863933588735533E-3</v>
      </c>
      <c r="D11" s="37">
        <f t="shared" si="0"/>
        <v>0.99632714622489116</v>
      </c>
      <c r="E11" s="37">
        <f t="shared" si="0"/>
        <v>3.6728537751088784E-3</v>
      </c>
      <c r="F11" s="38">
        <v>1</v>
      </c>
      <c r="G11" s="37">
        <f>(H5/1000+1)*$C$3</f>
        <v>3.9946485E-4</v>
      </c>
      <c r="H11" s="37">
        <f>(G5/1000+1)*$C$4</f>
        <v>2.1204990000000001E-3</v>
      </c>
      <c r="I11" s="37">
        <f t="shared" si="1"/>
        <v>0.99748637040570975</v>
      </c>
      <c r="J11" s="37">
        <f t="shared" si="1"/>
        <v>3.9846074333116128E-4</v>
      </c>
      <c r="K11" s="39">
        <f t="shared" si="1"/>
        <v>2.1151688509589372E-3</v>
      </c>
      <c r="L11" s="40"/>
      <c r="M11" s="40"/>
      <c r="N11" s="40"/>
      <c r="O11" s="40"/>
      <c r="P11" s="40"/>
    </row>
    <row r="12" spans="1:16" ht="16.5" thickBot="1" x14ac:dyDescent="0.3">
      <c r="A12" s="41" t="s">
        <v>63</v>
      </c>
      <c r="B12" s="42">
        <v>1</v>
      </c>
      <c r="C12" s="42">
        <f>(F4/1000+1)*$C$5</f>
        <v>3.6764668982482832E-3</v>
      </c>
      <c r="D12" s="43">
        <f t="shared" si="0"/>
        <v>0.99633700000000003</v>
      </c>
      <c r="E12" s="43">
        <f t="shared" si="0"/>
        <v>3.6629999999999996E-3</v>
      </c>
      <c r="F12" s="44">
        <v>1</v>
      </c>
      <c r="G12" s="43">
        <f>(H4/1000+1)*$C$3</f>
        <v>3.7989999999999996E-4</v>
      </c>
      <c r="H12" s="43">
        <f>(G4/1000+1)*$C$4</f>
        <v>2.0052E-3</v>
      </c>
      <c r="I12" s="43">
        <f t="shared" si="1"/>
        <v>0.9976205751661712</v>
      </c>
      <c r="J12" s="43">
        <f t="shared" si="1"/>
        <v>3.789960565056284E-4</v>
      </c>
      <c r="K12" s="45">
        <f t="shared" si="1"/>
        <v>2.0004287773232065E-3</v>
      </c>
      <c r="L12" s="40"/>
      <c r="M12" s="40"/>
      <c r="N12" s="40"/>
      <c r="O12" s="40"/>
      <c r="P12" s="40"/>
    </row>
    <row r="13" spans="1:16" ht="12.75" x14ac:dyDescent="0.25"/>
    <row r="14" spans="1:16" ht="13.5" thickBot="1" x14ac:dyDescent="0.3"/>
    <row r="15" spans="1:16" ht="25.5" customHeight="1" thickBot="1" x14ac:dyDescent="0.3">
      <c r="A15" s="121" t="s">
        <v>41</v>
      </c>
      <c r="B15" s="122"/>
      <c r="C15" s="122"/>
      <c r="D15" s="122"/>
      <c r="E15" s="123"/>
    </row>
    <row r="16" spans="1:16" ht="16.5" thickBot="1" x14ac:dyDescent="0.3">
      <c r="A16" s="46" t="s">
        <v>67</v>
      </c>
      <c r="B16" s="47" t="s">
        <v>55</v>
      </c>
      <c r="C16" s="47" t="s">
        <v>42</v>
      </c>
      <c r="D16" s="47" t="s">
        <v>43</v>
      </c>
      <c r="E16" s="48" t="s">
        <v>44</v>
      </c>
      <c r="F16" s="49"/>
      <c r="G16" s="49"/>
      <c r="H16" s="49"/>
      <c r="I16" s="49"/>
      <c r="J16" s="50"/>
    </row>
    <row r="17" spans="1:33" ht="12.75" x14ac:dyDescent="0.25">
      <c r="A17" s="35" t="s">
        <v>3</v>
      </c>
      <c r="B17" s="124">
        <f>D10*I10^3</f>
        <v>0.98842267406162643</v>
      </c>
      <c r="C17" s="124">
        <f>E10*I10^3</f>
        <v>4.2880058263454323E-3</v>
      </c>
      <c r="D17" s="124">
        <f>3*D10*J10*I10^2</f>
        <v>1.1413751918735258E-3</v>
      </c>
      <c r="E17" s="125">
        <f>3*D10*K10*I10^2</f>
        <v>6.0987664928439074E-3</v>
      </c>
      <c r="F17" s="49"/>
      <c r="G17" s="49"/>
      <c r="H17" s="49"/>
      <c r="I17" s="49"/>
      <c r="J17" s="50"/>
    </row>
    <row r="18" spans="1:33" ht="12.75" x14ac:dyDescent="0.25">
      <c r="A18" s="35" t="s">
        <v>1</v>
      </c>
      <c r="B18" s="124">
        <f>D11*I11^3</f>
        <v>0.9888328235824998</v>
      </c>
      <c r="C18" s="124">
        <f>E11*I11^3</f>
        <v>3.6452267538907113E-3</v>
      </c>
      <c r="D18" s="124">
        <f>3*D11*J11*I11^2</f>
        <v>1.1850118666423793E-3</v>
      </c>
      <c r="E18" s="125">
        <f>3*D11*K11*I11^2</f>
        <v>6.2904570407216016E-3</v>
      </c>
      <c r="F18" s="49"/>
      <c r="G18" s="49"/>
      <c r="H18" s="49"/>
      <c r="I18" s="49"/>
      <c r="J18" s="50"/>
    </row>
    <row r="19" spans="1:33" ht="16.5" thickBot="1" x14ac:dyDescent="0.3">
      <c r="A19" s="41" t="s">
        <v>63</v>
      </c>
      <c r="B19" s="126">
        <f>D12*I12^3</f>
        <v>0.98924178234746807</v>
      </c>
      <c r="C19" s="126">
        <f>E12*I12^3</f>
        <v>3.6369146671645989E-3</v>
      </c>
      <c r="D19" s="126">
        <f>3*D12*J12*I12^2</f>
        <v>1.1274388593414092E-3</v>
      </c>
      <c r="E19" s="127">
        <f>3*D12*K12*I12^2</f>
        <v>5.950882865889429E-3</v>
      </c>
      <c r="F19" s="49"/>
      <c r="G19" s="49"/>
      <c r="H19" s="49"/>
      <c r="I19" s="49"/>
      <c r="J19" s="50"/>
    </row>
    <row r="20" spans="1:33" ht="12.75" x14ac:dyDescent="0.25">
      <c r="G20" s="49"/>
      <c r="H20" s="49"/>
      <c r="I20" s="49"/>
      <c r="J20" s="49"/>
      <c r="K20" s="50"/>
      <c r="AG20" s="51"/>
    </row>
    <row r="21" spans="1:33" ht="13.5" thickBot="1" x14ac:dyDescent="0.3">
      <c r="G21" s="49"/>
      <c r="H21" s="49"/>
      <c r="I21" s="49"/>
      <c r="J21" s="49"/>
      <c r="K21" s="50"/>
      <c r="AG21" s="51"/>
    </row>
    <row r="22" spans="1:33" ht="27.75" customHeight="1" thickBot="1" x14ac:dyDescent="0.3">
      <c r="A22" s="118" t="s">
        <v>40</v>
      </c>
      <c r="B22" s="119"/>
      <c r="C22" s="119"/>
      <c r="D22" s="120"/>
      <c r="H22" s="26"/>
    </row>
    <row r="23" spans="1:33" ht="16.5" thickBot="1" x14ac:dyDescent="0.3">
      <c r="A23" s="52" t="s">
        <v>67</v>
      </c>
      <c r="B23" s="47" t="s">
        <v>56</v>
      </c>
      <c r="C23" s="47" t="s">
        <v>57</v>
      </c>
      <c r="D23" s="48" t="s">
        <v>58</v>
      </c>
    </row>
    <row r="24" spans="1:33" ht="14.25" x14ac:dyDescent="0.25">
      <c r="A24" s="53" t="s">
        <v>64</v>
      </c>
      <c r="B24" s="54">
        <f>$C$19/$B$19</f>
        <v>3.6764668982482828E-3</v>
      </c>
      <c r="C24" s="54">
        <f>$D$19/$B$19</f>
        <v>1.1396999999999998E-3</v>
      </c>
      <c r="D24" s="55">
        <f>$E$19/$B$19</f>
        <v>6.0156000000000003E-3</v>
      </c>
      <c r="U24" s="56"/>
      <c r="V24" s="56"/>
      <c r="W24" s="56"/>
      <c r="X24" s="56"/>
      <c r="Y24" s="56"/>
      <c r="Z24" s="56"/>
    </row>
    <row r="25" spans="1:33" ht="15.75" customHeight="1" x14ac:dyDescent="0.25">
      <c r="A25" s="53" t="s">
        <v>3</v>
      </c>
      <c r="B25" s="54">
        <f>C17/B17</f>
        <v>4.3382309399329728E-3</v>
      </c>
      <c r="C25" s="54">
        <f>D17/B17</f>
        <v>1.1547440400000001E-3</v>
      </c>
      <c r="D25" s="55">
        <f>E17/B17</f>
        <v>6.1702009199999996E-3</v>
      </c>
      <c r="U25" s="57"/>
      <c r="V25" s="56"/>
      <c r="W25" s="56"/>
      <c r="X25" s="56"/>
      <c r="Y25" s="56"/>
      <c r="Z25" s="56"/>
      <c r="AE25" s="58"/>
    </row>
    <row r="26" spans="1:33" ht="13.5" thickBot="1" x14ac:dyDescent="0.3">
      <c r="A26" s="59" t="s">
        <v>1</v>
      </c>
      <c r="B26" s="60">
        <f>C18/B18</f>
        <v>3.6863933588735533E-3</v>
      </c>
      <c r="C26" s="60">
        <f>D18/B18</f>
        <v>1.1983945500000002E-3</v>
      </c>
      <c r="D26" s="61">
        <f>E18/B18</f>
        <v>6.3614969999999998E-3</v>
      </c>
      <c r="U26" s="56"/>
      <c r="V26" s="56"/>
      <c r="W26" s="56"/>
      <c r="X26" s="56"/>
      <c r="Y26" s="56"/>
      <c r="Z26" s="56"/>
    </row>
    <row r="27" spans="1:33" ht="12.75" x14ac:dyDescent="0.25">
      <c r="R27" s="56"/>
      <c r="S27" s="56"/>
      <c r="T27" s="56"/>
      <c r="U27" s="56"/>
      <c r="V27" s="56"/>
      <c r="W27" s="56"/>
    </row>
    <row r="28" spans="1:33" ht="12.75" x14ac:dyDescent="0.25">
      <c r="R28" s="49"/>
      <c r="S28" s="49"/>
      <c r="T28" s="56"/>
      <c r="U28" s="56"/>
      <c r="V28" s="56"/>
      <c r="W28" s="56"/>
      <c r="AB28" s="62"/>
      <c r="AC28" s="51"/>
      <c r="AD28" s="63"/>
      <c r="AE28" s="27"/>
      <c r="AF28" s="36"/>
    </row>
    <row r="29" spans="1:33" ht="12.75" x14ac:dyDescent="0.25">
      <c r="R29" s="49"/>
      <c r="S29" s="49"/>
      <c r="T29" s="56"/>
      <c r="U29" s="56"/>
      <c r="V29" s="56"/>
      <c r="W29" s="56"/>
      <c r="AB29" s="62"/>
      <c r="AC29" s="51"/>
      <c r="AD29" s="27"/>
      <c r="AE29" s="27"/>
      <c r="AF29" s="36"/>
    </row>
    <row r="30" spans="1:33" ht="12.75" x14ac:dyDescent="0.25">
      <c r="R30" s="49"/>
      <c r="S30" s="49"/>
      <c r="T30" s="56"/>
      <c r="U30" s="56"/>
      <c r="V30" s="56"/>
      <c r="W30" s="56"/>
      <c r="AB30" s="62"/>
      <c r="AC30" s="63"/>
      <c r="AD30" s="63"/>
      <c r="AE30" s="63"/>
      <c r="AF30" s="36"/>
    </row>
    <row r="31" spans="1:33" ht="12.75" x14ac:dyDescent="0.25">
      <c r="R31" s="49"/>
      <c r="S31" s="49"/>
      <c r="T31" s="56"/>
      <c r="U31" s="56"/>
      <c r="V31" s="56"/>
      <c r="W31" s="56"/>
      <c r="AB31" s="62"/>
      <c r="AC31" s="63"/>
      <c r="AD31" s="63"/>
      <c r="AE31" s="27"/>
      <c r="AF31" s="36"/>
    </row>
    <row r="32" spans="1:33" ht="12.75" x14ac:dyDescent="0.25">
      <c r="A32" s="36"/>
      <c r="B32" s="36"/>
      <c r="C32" s="36"/>
      <c r="D32" s="36"/>
      <c r="E32" s="37"/>
      <c r="F32" s="37"/>
      <c r="G32" s="38"/>
      <c r="H32" s="37"/>
      <c r="I32" s="37"/>
      <c r="J32" s="37"/>
      <c r="K32" s="37"/>
      <c r="L32" s="37"/>
      <c r="S32" s="49"/>
      <c r="T32" s="49"/>
      <c r="U32" s="56"/>
      <c r="V32" s="56"/>
      <c r="W32" s="56"/>
      <c r="X32" s="56"/>
      <c r="AC32" s="62"/>
      <c r="AD32" s="63"/>
      <c r="AE32" s="27"/>
      <c r="AF32" s="27"/>
      <c r="AG32" s="36"/>
    </row>
    <row r="33" spans="1:35" ht="12.75" x14ac:dyDescent="0.25">
      <c r="A33" s="36"/>
      <c r="B33" s="36"/>
      <c r="C33" s="36"/>
      <c r="D33" s="36"/>
      <c r="E33" s="37"/>
      <c r="F33" s="37"/>
      <c r="G33" s="36"/>
      <c r="H33" s="36"/>
      <c r="I33" s="38"/>
      <c r="J33" s="37"/>
      <c r="K33" s="37"/>
      <c r="L33" s="37"/>
      <c r="M33" s="37"/>
      <c r="N33" s="37"/>
      <c r="U33" s="49"/>
      <c r="V33" s="49"/>
      <c r="W33" s="56"/>
      <c r="X33" s="56"/>
      <c r="Y33" s="56"/>
      <c r="Z33" s="56"/>
      <c r="AE33" s="62"/>
      <c r="AF33" s="27"/>
      <c r="AG33" s="27"/>
      <c r="AH33" s="27"/>
      <c r="AI33" s="36"/>
    </row>
    <row r="34" spans="1:35" ht="12.75" x14ac:dyDescent="0.25">
      <c r="A34" s="36"/>
      <c r="B34" s="36"/>
      <c r="C34" s="36"/>
      <c r="D34" s="36"/>
      <c r="E34" s="37"/>
      <c r="F34" s="37"/>
      <c r="G34" s="36"/>
      <c r="H34" s="36"/>
      <c r="I34" s="38"/>
      <c r="J34" s="37"/>
      <c r="K34" s="37"/>
      <c r="L34" s="37"/>
      <c r="M34" s="37"/>
      <c r="N34" s="37"/>
      <c r="U34" s="49"/>
      <c r="V34" s="49"/>
      <c r="W34" s="56"/>
      <c r="X34" s="56"/>
      <c r="Y34" s="56"/>
      <c r="Z34" s="56"/>
      <c r="AE34" s="64"/>
      <c r="AF34" s="65"/>
      <c r="AG34" s="51"/>
      <c r="AH34" s="51"/>
      <c r="AI34" s="36"/>
    </row>
    <row r="35" spans="1:35" ht="12.75" x14ac:dyDescent="0.25">
      <c r="A35" s="36"/>
      <c r="B35" s="36"/>
      <c r="C35" s="36"/>
      <c r="D35" s="36"/>
      <c r="E35" s="37"/>
      <c r="F35" s="37"/>
      <c r="G35" s="36"/>
      <c r="H35" s="36"/>
      <c r="I35" s="38"/>
      <c r="J35" s="37"/>
      <c r="K35" s="37"/>
      <c r="L35" s="37"/>
      <c r="M35" s="37"/>
      <c r="N35" s="37"/>
      <c r="U35" s="49"/>
      <c r="V35" s="49"/>
      <c r="W35" s="56"/>
      <c r="X35" s="56"/>
      <c r="Y35" s="56"/>
      <c r="Z35" s="56"/>
      <c r="AE35" s="64"/>
      <c r="AF35" s="65"/>
      <c r="AG35" s="51"/>
      <c r="AH35" s="63"/>
      <c r="AI35" s="36"/>
    </row>
    <row r="36" spans="1:35" ht="12.75" x14ac:dyDescent="0.25">
      <c r="A36" s="36"/>
      <c r="B36" s="36"/>
      <c r="C36" s="36"/>
      <c r="D36" s="36"/>
      <c r="E36" s="37"/>
      <c r="F36" s="37"/>
      <c r="G36" s="36"/>
      <c r="H36" s="36"/>
      <c r="I36" s="38"/>
      <c r="J36" s="37"/>
      <c r="K36" s="37"/>
      <c r="L36" s="37"/>
      <c r="M36" s="37"/>
      <c r="N36" s="37"/>
      <c r="U36" s="49"/>
      <c r="V36" s="49"/>
      <c r="W36" s="56"/>
      <c r="X36" s="56"/>
      <c r="Y36" s="56"/>
      <c r="Z36" s="56"/>
      <c r="AE36" s="64"/>
      <c r="AF36" s="51"/>
      <c r="AG36" s="51"/>
      <c r="AH36" s="27"/>
      <c r="AI36" s="36"/>
    </row>
    <row r="37" spans="1:35" ht="12.75" x14ac:dyDescent="0.25">
      <c r="A37" s="36"/>
      <c r="B37" s="36"/>
      <c r="C37" s="36"/>
      <c r="D37" s="36"/>
      <c r="E37" s="37"/>
      <c r="F37" s="37"/>
      <c r="G37" s="36"/>
      <c r="H37" s="36"/>
      <c r="I37" s="38"/>
      <c r="J37" s="37"/>
      <c r="K37" s="37"/>
      <c r="L37" s="37"/>
      <c r="M37" s="37"/>
      <c r="N37" s="37"/>
      <c r="U37" s="49"/>
      <c r="V37" s="49"/>
      <c r="W37" s="56"/>
      <c r="X37" s="56"/>
      <c r="Y37" s="56"/>
      <c r="Z37" s="56"/>
      <c r="AE37" s="64"/>
      <c r="AF37" s="51"/>
      <c r="AG37" s="63"/>
      <c r="AH37" s="63"/>
      <c r="AI37" s="36"/>
    </row>
    <row r="38" spans="1:35" ht="12.75" x14ac:dyDescent="0.25">
      <c r="F38" s="37"/>
      <c r="G38" s="36"/>
      <c r="H38" s="36"/>
      <c r="I38" s="38"/>
      <c r="J38" s="37"/>
      <c r="K38" s="37"/>
      <c r="L38" s="37"/>
      <c r="M38" s="37"/>
      <c r="N38" s="37"/>
      <c r="U38" s="49"/>
      <c r="V38" s="49"/>
      <c r="W38" s="56"/>
      <c r="X38" s="56"/>
      <c r="Y38" s="56"/>
      <c r="Z38" s="56"/>
      <c r="AE38" s="64"/>
      <c r="AF38" s="51"/>
      <c r="AG38" s="63"/>
      <c r="AH38" s="27"/>
      <c r="AI38" s="36"/>
    </row>
    <row r="39" spans="1:35" ht="12.75" x14ac:dyDescent="0.25">
      <c r="F39" s="37"/>
      <c r="G39" s="36"/>
      <c r="H39" s="36"/>
      <c r="I39" s="38"/>
      <c r="J39" s="37"/>
      <c r="K39" s="37"/>
      <c r="L39" s="26"/>
      <c r="M39" s="26"/>
      <c r="N39" s="26"/>
      <c r="U39" s="49"/>
      <c r="V39" s="49"/>
      <c r="W39" s="56"/>
      <c r="X39" s="56"/>
      <c r="Y39" s="56"/>
      <c r="Z39" s="56"/>
      <c r="AE39" s="64"/>
      <c r="AF39" s="51"/>
      <c r="AG39" s="27"/>
      <c r="AH39" s="27"/>
      <c r="AI39" s="36"/>
    </row>
    <row r="40" spans="1:35" ht="12.75" x14ac:dyDescent="0.25">
      <c r="U40" s="56"/>
      <c r="V40" s="56"/>
      <c r="W40" s="56"/>
      <c r="X40" s="56"/>
      <c r="Y40" s="56"/>
      <c r="Z40" s="56"/>
      <c r="AE40" s="64"/>
      <c r="AF40" s="63"/>
      <c r="AG40" s="63"/>
      <c r="AH40" s="63"/>
      <c r="AI40" s="36"/>
    </row>
    <row r="41" spans="1:35" ht="12.75" x14ac:dyDescent="0.25">
      <c r="U41" s="56"/>
      <c r="V41" s="56"/>
      <c r="W41" s="56"/>
      <c r="X41" s="56"/>
      <c r="Y41" s="56"/>
      <c r="Z41" s="56"/>
      <c r="AE41" s="64"/>
      <c r="AF41" s="63"/>
      <c r="AG41" s="63"/>
      <c r="AH41" s="27"/>
      <c r="AI41" s="36"/>
    </row>
    <row r="42" spans="1:35" ht="15.75" customHeight="1" x14ac:dyDescent="0.25">
      <c r="AE42" s="64"/>
      <c r="AF42" s="63"/>
      <c r="AG42" s="27"/>
      <c r="AH42" s="27"/>
      <c r="AI42" s="36"/>
    </row>
    <row r="43" spans="1:35" ht="15.75" customHeight="1" x14ac:dyDescent="0.25">
      <c r="A43" s="28"/>
      <c r="B43" s="28"/>
      <c r="C43" s="28"/>
      <c r="D43" s="28"/>
      <c r="E43" s="28"/>
      <c r="AE43" s="64"/>
      <c r="AF43" s="27"/>
      <c r="AG43" s="27"/>
      <c r="AH43" s="27"/>
      <c r="AI43" s="36"/>
    </row>
    <row r="44" spans="1:35" ht="12.75" x14ac:dyDescent="0.25">
      <c r="A44" s="32"/>
      <c r="B44" s="34"/>
      <c r="C44" s="34"/>
      <c r="D44" s="33"/>
      <c r="E44" s="34"/>
      <c r="F44" s="36"/>
      <c r="G44" s="36"/>
      <c r="H44" s="36"/>
      <c r="I44" s="36"/>
      <c r="J44" s="36"/>
      <c r="K44" s="36"/>
      <c r="L44" s="36"/>
      <c r="M44" s="36"/>
    </row>
    <row r="45" spans="1:35" ht="12.75" x14ac:dyDescent="0.25">
      <c r="F45" s="36"/>
      <c r="G45" s="36"/>
      <c r="H45" s="36"/>
      <c r="I45" s="36"/>
      <c r="J45" s="36"/>
      <c r="K45" s="36"/>
      <c r="L45" s="36"/>
      <c r="M45" s="36"/>
    </row>
    <row r="46" spans="1:35" ht="12.75" x14ac:dyDescent="0.25">
      <c r="F46" s="36"/>
      <c r="G46" s="36"/>
      <c r="H46" s="36"/>
      <c r="I46" s="36"/>
      <c r="J46" s="36"/>
      <c r="K46" s="36"/>
      <c r="L46" s="36"/>
      <c r="M46" s="36"/>
    </row>
    <row r="47" spans="1:35" ht="12.75" x14ac:dyDescent="0.25">
      <c r="F47" s="36"/>
      <c r="G47" s="36"/>
      <c r="H47" s="36"/>
      <c r="I47" s="36"/>
      <c r="J47" s="36"/>
      <c r="K47" s="36"/>
      <c r="L47" s="36"/>
      <c r="M47" s="36"/>
    </row>
    <row r="48" spans="1:35" ht="12.75" x14ac:dyDescent="0.25">
      <c r="F48" s="36"/>
      <c r="G48" s="36"/>
      <c r="H48" s="36"/>
      <c r="I48" s="36"/>
      <c r="J48" s="36"/>
      <c r="K48" s="36"/>
      <c r="L48" s="36"/>
      <c r="M48" s="36"/>
    </row>
    <row r="49" spans="1:13" ht="12.75" x14ac:dyDescent="0.25">
      <c r="F49" s="36"/>
      <c r="G49" s="36"/>
      <c r="H49" s="36"/>
      <c r="I49" s="36"/>
      <c r="J49" s="36"/>
      <c r="K49" s="36"/>
      <c r="L49" s="36"/>
      <c r="M49" s="36"/>
    </row>
    <row r="50" spans="1:13" ht="12.75" x14ac:dyDescent="0.25">
      <c r="F50" s="36"/>
      <c r="G50" s="36"/>
      <c r="H50" s="36"/>
      <c r="I50" s="36"/>
      <c r="J50" s="36"/>
      <c r="K50" s="36"/>
      <c r="L50" s="36"/>
      <c r="M50" s="36"/>
    </row>
    <row r="51" spans="1:13" ht="12.75" x14ac:dyDescent="0.25">
      <c r="A51" s="49"/>
      <c r="B51" s="49"/>
      <c r="C51" s="49"/>
      <c r="D51" s="49"/>
      <c r="E51" s="50"/>
      <c r="F51" s="36"/>
      <c r="G51" s="36"/>
      <c r="H51" s="36"/>
      <c r="I51" s="36"/>
      <c r="J51" s="36"/>
      <c r="K51" s="36"/>
      <c r="L51" s="36"/>
      <c r="M51" s="36"/>
    </row>
    <row r="52" spans="1:13" ht="14.25" x14ac:dyDescent="0.25">
      <c r="B52" s="66"/>
      <c r="C52" s="49"/>
      <c r="D52" s="67"/>
      <c r="E52" s="66"/>
      <c r="F52" s="36"/>
      <c r="G52" s="36"/>
      <c r="H52" s="36"/>
      <c r="I52" s="36"/>
      <c r="J52" s="36"/>
      <c r="K52" s="36"/>
      <c r="L52" s="36"/>
      <c r="M52" s="36"/>
    </row>
    <row r="53" spans="1:13" ht="14.25" x14ac:dyDescent="0.25">
      <c r="B53" s="66"/>
      <c r="C53" s="49"/>
      <c r="D53" s="67"/>
      <c r="E53" s="66"/>
      <c r="F53" s="36"/>
      <c r="G53" s="36"/>
      <c r="H53" s="36"/>
      <c r="I53" s="36"/>
      <c r="J53" s="36"/>
      <c r="K53" s="36"/>
      <c r="L53" s="36"/>
      <c r="M53" s="36"/>
    </row>
    <row r="54" spans="1:13" ht="14.25" x14ac:dyDescent="0.25">
      <c r="B54" s="66"/>
      <c r="C54" s="49"/>
      <c r="D54" s="67"/>
      <c r="E54" s="66"/>
      <c r="F54" s="36"/>
      <c r="G54" s="36"/>
      <c r="H54" s="36"/>
      <c r="I54" s="36"/>
      <c r="J54" s="36"/>
      <c r="K54" s="36"/>
      <c r="L54" s="36"/>
      <c r="M54" s="36"/>
    </row>
    <row r="55" spans="1:13" ht="14.25" x14ac:dyDescent="0.25">
      <c r="B55" s="66"/>
      <c r="C55" s="49"/>
      <c r="D55" s="67"/>
      <c r="E55" s="66"/>
      <c r="F55" s="36"/>
      <c r="G55" s="36"/>
      <c r="H55" s="36"/>
      <c r="I55" s="36"/>
      <c r="J55" s="36"/>
      <c r="K55" s="36"/>
      <c r="L55" s="36"/>
      <c r="M55" s="36"/>
    </row>
    <row r="56" spans="1:13" ht="14.25" x14ac:dyDescent="0.25">
      <c r="B56" s="66"/>
      <c r="C56" s="49"/>
      <c r="D56" s="67"/>
      <c r="E56" s="66"/>
      <c r="F56" s="36"/>
      <c r="G56" s="36"/>
      <c r="H56" s="36"/>
      <c r="I56" s="36"/>
      <c r="J56" s="36"/>
      <c r="K56" s="36"/>
      <c r="L56" s="36"/>
      <c r="M56" s="36"/>
    </row>
    <row r="57" spans="1:13" ht="14.25" x14ac:dyDescent="0.25">
      <c r="B57" s="66"/>
      <c r="C57" s="49"/>
      <c r="D57" s="67"/>
      <c r="E57" s="66"/>
      <c r="F57" s="36"/>
      <c r="G57" s="36"/>
      <c r="H57" s="36"/>
      <c r="I57" s="36"/>
      <c r="J57" s="36"/>
      <c r="K57" s="36"/>
      <c r="L57" s="36"/>
      <c r="M57" s="36"/>
    </row>
    <row r="58" spans="1:13" ht="14.25" x14ac:dyDescent="0.25">
      <c r="B58" s="66"/>
      <c r="C58" s="49"/>
      <c r="D58" s="67"/>
      <c r="E58" s="66"/>
      <c r="F58" s="36"/>
      <c r="G58" s="36"/>
      <c r="H58" s="36"/>
      <c r="I58" s="36"/>
      <c r="J58" s="36"/>
      <c r="K58" s="36"/>
      <c r="L58" s="36"/>
      <c r="M58" s="36"/>
    </row>
    <row r="59" spans="1:13" ht="14.25" x14ac:dyDescent="0.25">
      <c r="B59" s="66"/>
      <c r="C59" s="49"/>
      <c r="D59" s="67"/>
      <c r="E59" s="66"/>
      <c r="F59" s="36"/>
      <c r="G59" s="36"/>
      <c r="H59" s="36"/>
      <c r="I59" s="36"/>
      <c r="J59" s="36"/>
      <c r="K59" s="36"/>
      <c r="L59" s="36"/>
      <c r="M59" s="36"/>
    </row>
    <row r="60" spans="1:13" ht="14.25" x14ac:dyDescent="0.25">
      <c r="B60" s="66"/>
      <c r="C60" s="49"/>
      <c r="D60" s="67"/>
      <c r="E60" s="66"/>
      <c r="F60" s="36"/>
      <c r="G60" s="36"/>
      <c r="H60" s="36"/>
      <c r="I60" s="36"/>
      <c r="J60" s="36"/>
      <c r="K60" s="36"/>
      <c r="L60" s="36"/>
      <c r="M60" s="36"/>
    </row>
    <row r="61" spans="1:13" ht="14.25" x14ac:dyDescent="0.25">
      <c r="B61" s="66"/>
      <c r="C61" s="49"/>
      <c r="D61" s="67"/>
      <c r="E61" s="66"/>
      <c r="F61" s="36"/>
      <c r="G61" s="36"/>
      <c r="H61" s="36"/>
      <c r="I61" s="36"/>
      <c r="J61" s="36"/>
      <c r="K61" s="36"/>
      <c r="L61" s="36"/>
      <c r="M61" s="36"/>
    </row>
    <row r="62" spans="1:13" ht="14.25" x14ac:dyDescent="0.25">
      <c r="B62" s="66"/>
      <c r="C62" s="49"/>
      <c r="D62" s="67"/>
      <c r="E62" s="66"/>
      <c r="F62" s="36"/>
      <c r="G62" s="36"/>
      <c r="H62" s="36"/>
      <c r="I62" s="36"/>
      <c r="J62" s="36"/>
      <c r="K62" s="36"/>
      <c r="L62" s="36"/>
      <c r="M62" s="36"/>
    </row>
    <row r="63" spans="1:13" ht="14.25" x14ac:dyDescent="0.25">
      <c r="B63" s="66"/>
      <c r="C63" s="49"/>
      <c r="D63" s="67"/>
      <c r="E63" s="66"/>
      <c r="F63" s="36"/>
      <c r="G63" s="36"/>
      <c r="H63" s="36"/>
      <c r="I63" s="36"/>
      <c r="J63" s="36"/>
      <c r="K63" s="36"/>
      <c r="L63" s="36"/>
      <c r="M63" s="36"/>
    </row>
    <row r="64" spans="1:13" ht="14.25" x14ac:dyDescent="0.25">
      <c r="B64" s="66"/>
      <c r="C64" s="49"/>
      <c r="D64" s="67"/>
      <c r="E64" s="66"/>
      <c r="F64" s="36"/>
      <c r="G64" s="36"/>
      <c r="H64" s="36"/>
      <c r="I64" s="36"/>
      <c r="J64" s="36"/>
      <c r="K64" s="36"/>
      <c r="L64" s="36"/>
      <c r="M64" s="36"/>
    </row>
    <row r="65" spans="2:13" ht="14.25" x14ac:dyDescent="0.25">
      <c r="B65" s="66"/>
      <c r="C65" s="49"/>
      <c r="D65" s="67"/>
      <c r="E65" s="66"/>
      <c r="F65" s="36"/>
      <c r="G65" s="36"/>
      <c r="H65" s="36"/>
      <c r="I65" s="36"/>
      <c r="J65" s="36"/>
      <c r="K65" s="36"/>
      <c r="L65" s="36"/>
      <c r="M65" s="36"/>
    </row>
    <row r="66" spans="2:13" ht="14.25" x14ac:dyDescent="0.25">
      <c r="B66" s="66"/>
      <c r="C66" s="49"/>
      <c r="D66" s="67"/>
      <c r="E66" s="66"/>
      <c r="F66" s="36"/>
      <c r="G66" s="36"/>
      <c r="H66" s="36"/>
      <c r="I66" s="36"/>
      <c r="J66" s="36"/>
      <c r="K66" s="36"/>
      <c r="L66" s="36"/>
      <c r="M66" s="36"/>
    </row>
    <row r="67" spans="2:13" ht="14.25" x14ac:dyDescent="0.25">
      <c r="B67" s="66"/>
      <c r="C67" s="49"/>
      <c r="D67" s="67"/>
      <c r="E67" s="66"/>
      <c r="F67" s="36"/>
      <c r="G67" s="36"/>
      <c r="H67" s="36"/>
      <c r="I67" s="36"/>
      <c r="J67" s="36"/>
      <c r="K67" s="36"/>
      <c r="L67" s="36"/>
      <c r="M67" s="36"/>
    </row>
    <row r="68" spans="2:13" ht="14.25" x14ac:dyDescent="0.25">
      <c r="B68" s="66"/>
      <c r="C68" s="49"/>
      <c r="D68" s="67"/>
      <c r="E68" s="66"/>
      <c r="F68" s="36"/>
      <c r="G68" s="36"/>
      <c r="H68" s="36"/>
      <c r="I68" s="36"/>
      <c r="J68" s="36"/>
      <c r="K68" s="36"/>
      <c r="L68" s="36"/>
      <c r="M68" s="36"/>
    </row>
    <row r="69" spans="2:13" ht="14.25" x14ac:dyDescent="0.25">
      <c r="B69" s="66"/>
      <c r="C69" s="49"/>
      <c r="D69" s="67"/>
      <c r="E69" s="66"/>
      <c r="F69" s="36"/>
      <c r="G69" s="36"/>
      <c r="H69" s="36"/>
      <c r="I69" s="36"/>
      <c r="J69" s="36"/>
      <c r="K69" s="36"/>
      <c r="L69" s="36"/>
      <c r="M69" s="36"/>
    </row>
    <row r="70" spans="2:13" ht="14.25" x14ac:dyDescent="0.25">
      <c r="B70" s="66"/>
      <c r="C70" s="49"/>
      <c r="D70" s="67"/>
      <c r="E70" s="66"/>
      <c r="F70" s="36"/>
      <c r="G70" s="36"/>
      <c r="H70" s="36"/>
      <c r="I70" s="36"/>
      <c r="J70" s="36"/>
      <c r="K70" s="36"/>
      <c r="L70" s="36"/>
      <c r="M70" s="36"/>
    </row>
    <row r="71" spans="2:13" ht="12.75" x14ac:dyDescent="0.2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</row>
    <row r="72" spans="2:13" ht="12.75" x14ac:dyDescent="0.25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2:13" ht="12.75" x14ac:dyDescent="0.25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</sheetData>
  <mergeCells count="4">
    <mergeCell ref="A1:H1"/>
    <mergeCell ref="A8:K8"/>
    <mergeCell ref="A22:D22"/>
    <mergeCell ref="A15:E15"/>
  </mergeCells>
  <conditionalFormatting sqref="H22">
    <cfRule type="colorScale" priority="27">
      <colorScale>
        <cfvo type="min"/>
        <cfvo type="max"/>
        <color rgb="FF57BB8A"/>
        <color rgb="FFFFFFFF"/>
      </colorScale>
    </cfRule>
  </conditionalFormatting>
  <conditionalFormatting sqref="G20:G21 B16 F16:F19 A51">
    <cfRule type="colorScale" priority="28">
      <colorScale>
        <cfvo type="min"/>
        <cfvo type="max"/>
        <color rgb="FF57BB8A"/>
        <color rgb="FFFFFFFF"/>
      </colorScale>
    </cfRule>
  </conditionalFormatting>
  <conditionalFormatting sqref="H20:H21 G16:G19 B51">
    <cfRule type="colorScale" priority="31">
      <colorScale>
        <cfvo type="min"/>
        <cfvo type="max"/>
        <color rgb="FF57BB8A"/>
        <color rgb="FFFFFFFF"/>
      </colorScale>
    </cfRule>
  </conditionalFormatting>
  <conditionalFormatting sqref="I20:I21 H16:H19 C51">
    <cfRule type="colorScale" priority="34">
      <colorScale>
        <cfvo type="min"/>
        <cfvo type="max"/>
        <color rgb="FF57BB8A"/>
        <color rgb="FFFFFFFF"/>
      </colorScale>
    </cfRule>
  </conditionalFormatting>
  <conditionalFormatting sqref="J20:J21 I16:I19 D51">
    <cfRule type="colorScale" priority="3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15N</vt:lpstr>
      <vt:lpstr>17O</vt:lpstr>
      <vt:lpstr>18O</vt:lpstr>
      <vt:lpstr>Calculations_perCV</vt:lpstr>
      <vt:lpstr>Ratio_Calculation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Thermo</dc:creator>
  <cp:lastModifiedBy>Kristynka K.</cp:lastModifiedBy>
  <dcterms:created xsi:type="dcterms:W3CDTF">2023-07-24T15:43:59Z</dcterms:created>
  <dcterms:modified xsi:type="dcterms:W3CDTF">2023-10-03T22:55:18Z</dcterms:modified>
</cp:coreProperties>
</file>