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rdana Lab\Manuscripts Grants and Reviews\My Authorships\2023 Tetramer Manuscript\Submission Copies\Revised Submission\Figures\"/>
    </mc:Choice>
  </mc:AlternateContent>
  <xr:revisionPtr revIDLastSave="0" documentId="13_ncr:1_{A4328B7F-1372-4B95-AC2C-172C37F0D64C}" xr6:coauthVersionLast="47" xr6:coauthVersionMax="47" xr10:uidLastSave="{00000000-0000-0000-0000-000000000000}"/>
  <bookViews>
    <workbookView xWindow="-120" yWindow="-120" windowWidth="38640" windowHeight="21240" xr2:uid="{39BF0BF3-E3CE-4B43-9E54-B947C7535CD9}"/>
  </bookViews>
  <sheets>
    <sheet name="NEW TETRAM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2" i="1" l="1"/>
  <c r="C115" i="1"/>
  <c r="C22" i="1"/>
  <c r="C25" i="1" s="1"/>
  <c r="C53" i="1"/>
  <c r="C147" i="1"/>
  <c r="C149" i="1" s="1"/>
  <c r="C138" i="1"/>
  <c r="C137" i="1"/>
  <c r="C142" i="1" s="1"/>
  <c r="C143" i="1" s="1"/>
  <c r="C108" i="1"/>
  <c r="C112" i="1" s="1"/>
  <c r="C101" i="1"/>
  <c r="C62" i="1"/>
  <c r="C85" i="1" s="1"/>
  <c r="C49" i="1"/>
  <c r="C38" i="1"/>
  <c r="C45" i="1" s="1"/>
  <c r="C46" i="1" s="1"/>
  <c r="C47" i="1" s="1"/>
  <c r="C28" i="1"/>
  <c r="C30" i="1" s="1"/>
  <c r="C31" i="1" s="1"/>
  <c r="C21" i="1"/>
  <c r="C153" i="1" l="1"/>
  <c r="C116" i="1"/>
  <c r="C32" i="1"/>
  <c r="C39" i="1"/>
  <c r="C40" i="1"/>
  <c r="C50" i="1"/>
  <c r="C79" i="1"/>
  <c r="C80" i="1" s="1"/>
  <c r="C63" i="1"/>
  <c r="C64" i="1" s="1"/>
  <c r="C69" i="1"/>
  <c r="C71" i="1" s="1"/>
  <c r="C72" i="1" s="1"/>
  <c r="C73" i="1" l="1"/>
  <c r="C84" i="1" s="1"/>
  <c r="C86" i="1" l="1"/>
  <c r="C102" i="1"/>
</calcChain>
</file>

<file path=xl/sharedStrings.xml><?xml version="1.0" encoding="utf-8"?>
<sst xmlns="http://schemas.openxmlformats.org/spreadsheetml/2006/main" count="193" uniqueCount="148">
  <si>
    <t>Legend</t>
  </si>
  <si>
    <t>Name</t>
  </si>
  <si>
    <t>Values to Enter</t>
  </si>
  <si>
    <t>Date</t>
  </si>
  <si>
    <t xml:space="preserve">Values to Use </t>
  </si>
  <si>
    <t>Experiment ID</t>
  </si>
  <si>
    <t>Extra Information</t>
  </si>
  <si>
    <t>Good</t>
  </si>
  <si>
    <t>Bad</t>
  </si>
  <si>
    <t>I. BIOTINYLATION OF PROTEIN</t>
  </si>
  <si>
    <t>Product Information</t>
  </si>
  <si>
    <t>Protein:</t>
  </si>
  <si>
    <t>Company and Product Code:</t>
  </si>
  <si>
    <t>Lot Number:</t>
  </si>
  <si>
    <t>Purity:</t>
  </si>
  <si>
    <t>Molecular Weight (kDa):</t>
  </si>
  <si>
    <r>
      <t>Molar Extinction Coefficient (M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 xml:space="preserve"> cm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 or E1%:</t>
    </r>
  </si>
  <si>
    <t>Diluting Protein</t>
  </si>
  <si>
    <r>
      <t>Desired Molar Concentration (</t>
    </r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Calibri"/>
        <family val="2"/>
        <scheme val="minor"/>
      </rPr>
      <t>M):</t>
    </r>
  </si>
  <si>
    <t>Protein in Appropriate [c] Range?</t>
  </si>
  <si>
    <t>Yes = desired molar [c] (μM) &gt;5μM and &lt;500μM</t>
  </si>
  <si>
    <t>Expected Concentration (mg/mL):</t>
  </si>
  <si>
    <r>
      <t>=desired molar [c] (</t>
    </r>
    <r>
      <rPr>
        <sz val="12"/>
        <color theme="1"/>
        <rFont val="Calibri"/>
        <family val="2"/>
      </rPr>
      <t xml:space="preserve">μM) </t>
    </r>
    <r>
      <rPr>
        <sz val="12"/>
        <color rgb="FFFF0000"/>
        <rFont val="Calibri"/>
        <family val="2"/>
      </rPr>
      <t>x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MW (kDa) </t>
    </r>
    <r>
      <rPr>
        <sz val="12"/>
        <color rgb="FFFF0000"/>
        <rFont val="Calibri"/>
        <family val="2"/>
        <scheme val="minor"/>
      </rPr>
      <t xml:space="preserve">÷ </t>
    </r>
    <r>
      <rPr>
        <sz val="12"/>
        <color theme="1"/>
        <rFont val="Calibri"/>
        <family val="2"/>
        <scheme val="minor"/>
      </rPr>
      <t>1000</t>
    </r>
  </si>
  <si>
    <t>Calculation based on amount of protein</t>
  </si>
  <si>
    <t>Amount of Protein Used (mg):</t>
  </si>
  <si>
    <t>Volume of PBS to Add (mL):</t>
  </si>
  <si>
    <r>
      <t>=amount of protein (mg)</t>
    </r>
    <r>
      <rPr>
        <sz val="12"/>
        <color rgb="FFFF0000"/>
        <rFont val="Calibri"/>
        <family val="2"/>
        <scheme val="minor"/>
      </rPr>
      <t xml:space="preserve"> ÷ </t>
    </r>
    <r>
      <rPr>
        <sz val="12"/>
        <color theme="1"/>
        <rFont val="Calibri"/>
        <family val="2"/>
        <scheme val="minor"/>
      </rPr>
      <t>expected [c] (mg/mL)</t>
    </r>
  </si>
  <si>
    <t>Calculation based on using all available biotin</t>
  </si>
  <si>
    <r>
      <t>Amount of 10mM biotin to use (</t>
    </r>
    <r>
      <rPr>
        <b/>
        <sz val="12"/>
        <color theme="1"/>
        <rFont val="Calibri"/>
        <family val="2"/>
      </rPr>
      <t>μL):</t>
    </r>
  </si>
  <si>
    <t>Use less than the maximum available</t>
  </si>
  <si>
    <t>Amount of 10mM biotin (nmol):</t>
  </si>
  <si>
    <r>
      <t xml:space="preserve">=amount of 10mM biotin (μL) </t>
    </r>
    <r>
      <rPr>
        <sz val="12"/>
        <color rgb="FFFF0000"/>
        <rFont val="Calibri"/>
        <family val="2"/>
        <scheme val="minor"/>
      </rPr>
      <t xml:space="preserve">x </t>
    </r>
    <r>
      <rPr>
        <sz val="12"/>
        <color theme="1"/>
        <rFont val="Calibri"/>
        <family val="2"/>
        <scheme val="minor"/>
      </rPr>
      <t>10</t>
    </r>
  </si>
  <si>
    <t>Biotinylation Ratio (1 biotin : X protein):</t>
  </si>
  <si>
    <t>Usual ratio is 1.3</t>
  </si>
  <si>
    <t>Amount of Protein Needed (nmol):</t>
  </si>
  <si>
    <r>
      <t xml:space="preserve">=10mM biotin (nmol)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protein in biotinylation ratio</t>
    </r>
  </si>
  <si>
    <t>Amount of Protein to Use (mg):</t>
  </si>
  <si>
    <t>Volume of PBS to Use (mL):</t>
  </si>
  <si>
    <t>True Concentration Calculation</t>
  </si>
  <si>
    <t>Concentration from Nanodrop (mg/mL):</t>
  </si>
  <si>
    <r>
      <t>Use molar extinction coefficient (M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 xml:space="preserve"> cm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) or E1%</t>
    </r>
  </si>
  <si>
    <t>A280:</t>
  </si>
  <si>
    <t>A260/A280:</t>
  </si>
  <si>
    <t>True Protein Concentration (µM):</t>
  </si>
  <si>
    <r>
      <t xml:space="preserve">=protein [c] (mg/mL)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1000</t>
    </r>
    <r>
      <rPr>
        <sz val="12"/>
        <color rgb="FFFF0000"/>
        <rFont val="Calibri"/>
        <family val="2"/>
        <scheme val="minor"/>
      </rPr>
      <t xml:space="preserve"> ÷ </t>
    </r>
    <r>
      <rPr>
        <sz val="12"/>
        <color theme="1"/>
        <rFont val="Calibri"/>
        <family val="2"/>
        <scheme val="minor"/>
      </rPr>
      <t>MW (kDa)</t>
    </r>
  </si>
  <si>
    <t>Difference from Desired Concentration:</t>
  </si>
  <si>
    <r>
      <t xml:space="preserve">=true protein [c] (μM) </t>
    </r>
    <r>
      <rPr>
        <sz val="12"/>
        <color rgb="FFFF0000"/>
        <rFont val="Calibri"/>
        <family val="2"/>
      </rPr>
      <t xml:space="preserve">– </t>
    </r>
    <r>
      <rPr>
        <sz val="12"/>
        <color theme="1"/>
        <rFont val="Calibri"/>
        <family val="2"/>
        <scheme val="minor"/>
      </rPr>
      <t>desired protein [c] (μM)</t>
    </r>
  </si>
  <si>
    <t>Calculating Biotin to Add</t>
  </si>
  <si>
    <t>Volume of Protein to Biotinylate (mL):</t>
  </si>
  <si>
    <t>Moles of Protein to Biotinylate (nmol):</t>
  </si>
  <si>
    <r>
      <t>=true protein [c] (</t>
    </r>
    <r>
      <rPr>
        <sz val="12"/>
        <color theme="1"/>
        <rFont val="Calibri"/>
        <family val="2"/>
      </rPr>
      <t>μ</t>
    </r>
    <r>
      <rPr>
        <sz val="12"/>
        <color theme="1"/>
        <rFont val="Calibri"/>
        <family val="2"/>
        <scheme val="minor"/>
      </rPr>
      <t xml:space="preserve">M)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protein to biotinylate (mL)</t>
    </r>
  </si>
  <si>
    <t>Moles of Biotin to Add (nmol):</t>
  </si>
  <si>
    <r>
      <t xml:space="preserve">=protein to biotinylate (nmol) </t>
    </r>
    <r>
      <rPr>
        <sz val="12"/>
        <color rgb="FFFF0000"/>
        <rFont val="Calibri"/>
        <family val="2"/>
        <scheme val="minor"/>
      </rPr>
      <t xml:space="preserve">÷ </t>
    </r>
    <r>
      <rPr>
        <sz val="12"/>
        <rFont val="Calibri"/>
        <family val="2"/>
        <scheme val="minor"/>
      </rPr>
      <t xml:space="preserve">protein in </t>
    </r>
    <r>
      <rPr>
        <sz val="12"/>
        <color theme="1"/>
        <rFont val="Calibri"/>
        <family val="2"/>
        <scheme val="minor"/>
      </rPr>
      <t>biotinylation ratio</t>
    </r>
  </si>
  <si>
    <r>
      <t>Volume of 10 mM Biotin to Add (</t>
    </r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Calibri"/>
        <family val="2"/>
        <scheme val="minor"/>
      </rPr>
      <t>L):</t>
    </r>
  </si>
  <si>
    <r>
      <t>=nmoles of biotin to add</t>
    </r>
    <r>
      <rPr>
        <sz val="12"/>
        <color rgb="FFFF0000"/>
        <rFont val="Calibri"/>
        <family val="2"/>
        <scheme val="minor"/>
      </rPr>
      <t xml:space="preserve"> ÷</t>
    </r>
    <r>
      <rPr>
        <sz val="12"/>
        <color theme="1"/>
        <rFont val="Calibri"/>
        <family val="2"/>
        <scheme val="minor"/>
      </rPr>
      <t xml:space="preserve"> 10</t>
    </r>
  </si>
  <si>
    <t>Amount of Protein to Add (mL):</t>
  </si>
  <si>
    <r>
      <t xml:space="preserve">= protein needed (nmol) </t>
    </r>
    <r>
      <rPr>
        <sz val="12"/>
        <color rgb="FFFF0000"/>
        <rFont val="Calibri"/>
        <family val="2"/>
        <scheme val="minor"/>
      </rPr>
      <t>÷</t>
    </r>
    <r>
      <rPr>
        <sz val="12"/>
        <color theme="1"/>
        <rFont val="Calibri"/>
        <family val="2"/>
        <scheme val="minor"/>
      </rPr>
      <t xml:space="preserve"> true protein [c] (µM)</t>
    </r>
  </si>
  <si>
    <t>Remove Free Biotin and Wash Protein</t>
  </si>
  <si>
    <t>Minimum Filter Size to Use:</t>
  </si>
  <si>
    <t>Sping Column Filter Cutoff Used:</t>
  </si>
  <si>
    <t>Spin Column Company and Tube Size:</t>
  </si>
  <si>
    <t>Determine Protein Concentration</t>
  </si>
  <si>
    <t>Concentration of protein (mg/ml):</t>
  </si>
  <si>
    <t xml:space="preserve">Measure right before making 2uM aliquot. </t>
  </si>
  <si>
    <t>Yield Volume (µL):</t>
  </si>
  <si>
    <t>Biotinylated Protein Concentration (µM):</t>
  </si>
  <si>
    <r>
      <t>=Biotinylated protein [c]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(mg/mL)</t>
    </r>
    <r>
      <rPr>
        <sz val="12"/>
        <color rgb="FFFF0000"/>
        <rFont val="Calibri"/>
        <family val="2"/>
        <scheme val="minor"/>
      </rPr>
      <t xml:space="preserve"> x</t>
    </r>
    <r>
      <rPr>
        <sz val="12"/>
        <color theme="1"/>
        <rFont val="Calibri"/>
        <family val="2"/>
        <scheme val="minor"/>
      </rPr>
      <t xml:space="preserve"> 1000 </t>
    </r>
    <r>
      <rPr>
        <sz val="12"/>
        <color rgb="FFFF0000"/>
        <rFont val="Calibri"/>
        <family val="2"/>
        <scheme val="minor"/>
      </rPr>
      <t xml:space="preserve">÷ </t>
    </r>
    <r>
      <rPr>
        <sz val="12"/>
        <color theme="1"/>
        <rFont val="Calibri"/>
        <family val="2"/>
        <scheme val="minor"/>
      </rPr>
      <t>MW (kDa)</t>
    </r>
  </si>
  <si>
    <t>Yield Moles of Biotinylated Protein (nmol):</t>
  </si>
  <si>
    <r>
      <t>=Biotinylated protein [c] (</t>
    </r>
    <r>
      <rPr>
        <sz val="12"/>
        <color theme="1"/>
        <rFont val="Calibri"/>
        <family val="2"/>
      </rPr>
      <t xml:space="preserve">μM) </t>
    </r>
    <r>
      <rPr>
        <sz val="12"/>
        <color rgb="FFFF0000"/>
        <rFont val="Calibri"/>
        <family val="2"/>
      </rPr>
      <t xml:space="preserve">x </t>
    </r>
    <r>
      <rPr>
        <sz val="12"/>
        <color theme="1"/>
        <rFont val="Calibri"/>
        <family val="2"/>
        <scheme val="minor"/>
      </rPr>
      <t>yield volume (μL)</t>
    </r>
    <r>
      <rPr>
        <sz val="12"/>
        <color rgb="FFFF0000"/>
        <rFont val="Calibri"/>
        <family val="2"/>
        <scheme val="minor"/>
      </rPr>
      <t xml:space="preserve"> ÷</t>
    </r>
    <r>
      <rPr>
        <sz val="12"/>
        <color theme="1"/>
        <rFont val="Calibri"/>
        <family val="2"/>
        <scheme val="minor"/>
      </rPr>
      <t xml:space="preserve"> 1000</t>
    </r>
  </si>
  <si>
    <t>Percent Yield (%):</t>
  </si>
  <si>
    <r>
      <t>=yield (nmol)</t>
    </r>
    <r>
      <rPr>
        <sz val="12"/>
        <color rgb="FFFF0000"/>
        <rFont val="Calibri"/>
        <family val="2"/>
        <scheme val="minor"/>
      </rPr>
      <t xml:space="preserve"> ÷</t>
    </r>
    <r>
      <rPr>
        <sz val="12"/>
        <color theme="1"/>
        <rFont val="Calibri"/>
        <family val="2"/>
        <scheme val="minor"/>
      </rPr>
      <t xml:space="preserve"> moles to biotinylate(nmol)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100</t>
    </r>
  </si>
  <si>
    <t>II. ASSESSING THE BIOTINYLATED PROTEIN</t>
  </si>
  <si>
    <t>Prepare 40µl of protein at 2µM</t>
  </si>
  <si>
    <t xml:space="preserve">=calculated above </t>
  </si>
  <si>
    <t>Making for How Many Gels?</t>
  </si>
  <si>
    <t>Volume of Protein Required (µL):</t>
  </si>
  <si>
    <r>
      <t xml:space="preserve">=2 </t>
    </r>
    <r>
      <rPr>
        <sz val="12"/>
        <color rgb="FFFF0000"/>
        <rFont val="Calibri"/>
        <family val="2"/>
        <scheme val="minor"/>
      </rPr>
      <t xml:space="preserve">x </t>
    </r>
    <r>
      <rPr>
        <sz val="12"/>
        <color theme="1"/>
        <rFont val="Calibri"/>
        <family val="2"/>
        <scheme val="minor"/>
      </rPr>
      <t xml:space="preserve">40 </t>
    </r>
    <r>
      <rPr>
        <sz val="12"/>
        <color rgb="FFFF0000"/>
        <rFont val="Calibri"/>
        <family val="2"/>
        <scheme val="minor"/>
      </rPr>
      <t xml:space="preserve">÷ </t>
    </r>
    <r>
      <rPr>
        <sz val="12"/>
        <color theme="1"/>
        <rFont val="Calibri"/>
        <family val="2"/>
        <scheme val="minor"/>
      </rPr>
      <t>biotinylated protien [c] (</t>
    </r>
    <r>
      <rPr>
        <sz val="12"/>
        <color theme="1"/>
        <rFont val="Calibri"/>
        <family val="2"/>
      </rPr>
      <t>μ</t>
    </r>
    <r>
      <rPr>
        <sz val="12"/>
        <color theme="1"/>
        <rFont val="Calibri"/>
        <family val="2"/>
        <scheme val="minor"/>
      </rPr>
      <t>M)</t>
    </r>
    <r>
      <rPr>
        <sz val="12"/>
        <color rgb="FFFF0000"/>
        <rFont val="Calibri"/>
        <family val="2"/>
        <scheme val="minor"/>
      </rPr>
      <t xml:space="preserve"> x</t>
    </r>
    <r>
      <rPr>
        <sz val="12"/>
        <color theme="1"/>
        <rFont val="Calibri"/>
        <family val="2"/>
        <scheme val="minor"/>
      </rPr>
      <t xml:space="preserve"> num of gels</t>
    </r>
  </si>
  <si>
    <t>Volume of PBS to Add (µL):</t>
  </si>
  <si>
    <r>
      <t xml:space="preserve">=40μL </t>
    </r>
    <r>
      <rPr>
        <sz val="12"/>
        <color rgb="FFFF0000"/>
        <rFont val="Calibri"/>
        <family val="2"/>
      </rPr>
      <t>–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>volume of protein req (</t>
    </r>
    <r>
      <rPr>
        <sz val="12"/>
        <color theme="1"/>
        <rFont val="Calibri"/>
        <family val="2"/>
      </rPr>
      <t>μL)</t>
    </r>
  </si>
  <si>
    <t>Dilution Factor:</t>
  </si>
  <si>
    <t>Prepare 30µl of 1 µM SA-PE</t>
  </si>
  <si>
    <t>SA Concentration of SA-PE (mg/ml):</t>
  </si>
  <si>
    <t xml:space="preserve">On vial </t>
  </si>
  <si>
    <t>SA-PE Lot Number:</t>
  </si>
  <si>
    <t>Molar [c] of SA (µM):</t>
  </si>
  <si>
    <t>Search lot number on website</t>
  </si>
  <si>
    <t>Volume of SA-Required (µL):</t>
  </si>
  <si>
    <r>
      <t xml:space="preserve">=30µL </t>
    </r>
    <r>
      <rPr>
        <sz val="12"/>
        <color rgb="FFFF0000"/>
        <rFont val="Calibri"/>
        <family val="2"/>
        <scheme val="minor"/>
      </rPr>
      <t>÷</t>
    </r>
    <r>
      <rPr>
        <sz val="12"/>
        <color theme="1"/>
        <rFont val="Calibri"/>
        <family val="2"/>
        <scheme val="minor"/>
      </rPr>
      <t xml:space="preserve"> SA molar [c] (µM)</t>
    </r>
  </si>
  <si>
    <t>Volume of PBS to add (µL):</t>
  </si>
  <si>
    <r>
      <t xml:space="preserve">=30µL </t>
    </r>
    <r>
      <rPr>
        <sz val="12"/>
        <color rgb="FFFF0000"/>
        <rFont val="Calibri"/>
        <family val="2"/>
      </rPr>
      <t>–</t>
    </r>
    <r>
      <rPr>
        <sz val="12"/>
        <color theme="1"/>
        <rFont val="Calibri"/>
        <family val="2"/>
        <scheme val="minor"/>
      </rPr>
      <t xml:space="preserve"> volume SA added (µL)</t>
    </r>
  </si>
  <si>
    <t>[c] of SA Where Band Reappears (µM):</t>
  </si>
  <si>
    <t>Biotin [c] of protein (μM):</t>
  </si>
  <si>
    <r>
      <t>=[c] of SA where band appears (µM)</t>
    </r>
    <r>
      <rPr>
        <sz val="12"/>
        <color rgb="FFFF0000"/>
        <rFont val="Calibri"/>
        <family val="2"/>
        <scheme val="minor"/>
      </rPr>
      <t xml:space="preserve"> x</t>
    </r>
    <r>
      <rPr>
        <sz val="12"/>
        <color theme="1"/>
        <rFont val="Calibri"/>
        <family val="2"/>
        <scheme val="minor"/>
      </rPr>
      <t xml:space="preserve"> 4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dilution factor</t>
    </r>
  </si>
  <si>
    <t>[c] of Protein (µM):</t>
  </si>
  <si>
    <t>=biotinylated protein [c] (µM), calculated above</t>
  </si>
  <si>
    <t>Biotin:Protein Ratio:</t>
  </si>
  <si>
    <t>0.25-0.75 is optimal</t>
  </si>
  <si>
    <t>Calculate Amount of Biotinylated Protein</t>
  </si>
  <si>
    <t>SA [c] of SA-PE or SA-APC (µM):</t>
  </si>
  <si>
    <t>On vial</t>
  </si>
  <si>
    <t>Amount of SA-PE or SA-APC to Use (µL):</t>
  </si>
  <si>
    <t>Biotin Needed to Saturate SA (pmoles):</t>
  </si>
  <si>
    <r>
      <t>= SA [c]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(µM)</t>
    </r>
    <r>
      <rPr>
        <sz val="12"/>
        <color rgb="FFFF0000"/>
        <rFont val="Calibri"/>
        <family val="2"/>
        <scheme val="minor"/>
      </rPr>
      <t xml:space="preserve"> x</t>
    </r>
    <r>
      <rPr>
        <sz val="12"/>
        <color theme="1"/>
        <rFont val="Calibri"/>
        <family val="2"/>
        <scheme val="minor"/>
      </rPr>
      <t xml:space="preserve"> amount of SA used (</t>
    </r>
    <r>
      <rPr>
        <sz val="12"/>
        <color theme="1"/>
        <rFont val="Calibri"/>
        <family val="2"/>
      </rPr>
      <t xml:space="preserve">μL)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4</t>
    </r>
  </si>
  <si>
    <t>Amount of Protein to Add (µL):</t>
  </si>
  <si>
    <r>
      <t xml:space="preserve">= biotin needed (pmoles) </t>
    </r>
    <r>
      <rPr>
        <sz val="12"/>
        <color rgb="FFFF0000"/>
        <rFont val="Calibri"/>
        <family val="2"/>
        <scheme val="minor"/>
      </rPr>
      <t xml:space="preserve">÷ </t>
    </r>
    <r>
      <rPr>
        <sz val="12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iotin [c] of protein (</t>
    </r>
    <r>
      <rPr>
        <sz val="12"/>
        <color theme="1"/>
        <rFont val="Calibri"/>
        <family val="2"/>
      </rPr>
      <t>μM)</t>
    </r>
  </si>
  <si>
    <t>Concentration of Tetramer After Spin</t>
  </si>
  <si>
    <t>If protein is under 100kDa, use 100kDa Amicon Ultra spin filter</t>
  </si>
  <si>
    <t>Nanodrop Absorbance:</t>
  </si>
  <si>
    <t>Use Custom -&gt; UVIS on Nanodrop, A566 for PE or A650 for APC</t>
  </si>
  <si>
    <r>
      <t>Molar Extinction Coefficient of PE or APC (M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 xml:space="preserve"> cm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):</t>
    </r>
  </si>
  <si>
    <t>1.96 for PE or 0.7 for APC</t>
  </si>
  <si>
    <t xml:space="preserve">Concentration of PE or APC (µM): </t>
  </si>
  <si>
    <r>
      <t>= nanodrop absorbance</t>
    </r>
    <r>
      <rPr>
        <sz val="12"/>
        <color rgb="FFFF0000"/>
        <rFont val="Calibri"/>
        <family val="2"/>
        <scheme val="minor"/>
      </rPr>
      <t xml:space="preserve"> ÷</t>
    </r>
    <r>
      <rPr>
        <sz val="12"/>
        <color theme="1"/>
        <rFont val="Calibri"/>
        <family val="2"/>
        <scheme val="minor"/>
      </rPr>
      <t xml:space="preserve"> molar extinction coefficient</t>
    </r>
  </si>
  <si>
    <t>Dilute the Concentration of PE or APC to 2µM</t>
  </si>
  <si>
    <t>Volume of Tetramer to Use (µL):</t>
  </si>
  <si>
    <r>
      <t xml:space="preserve"> = </t>
    </r>
    <r>
      <rPr>
        <sz val="12"/>
        <color rgb="FFFF0000"/>
        <rFont val="Calibri"/>
        <family val="2"/>
        <scheme val="minor"/>
      </rPr>
      <t>[</t>
    </r>
    <r>
      <rPr>
        <sz val="12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etramer (</t>
    </r>
    <r>
      <rPr>
        <sz val="12"/>
        <color theme="1"/>
        <rFont val="Calibri"/>
        <family val="2"/>
      </rPr>
      <t xml:space="preserve">μL) </t>
    </r>
    <r>
      <rPr>
        <sz val="12"/>
        <color rgb="FFFF0000"/>
        <rFont val="Calibri"/>
        <family val="2"/>
      </rPr>
      <t>x</t>
    </r>
    <r>
      <rPr>
        <sz val="12"/>
        <color theme="1"/>
        <rFont val="Calibri"/>
        <family val="2"/>
      </rPr>
      <t xml:space="preserve"> PE/APC [c] (μM) </t>
    </r>
    <r>
      <rPr>
        <sz val="12"/>
        <color rgb="FFFF0000"/>
        <rFont val="Calibri"/>
        <family val="2"/>
      </rPr>
      <t xml:space="preserve">÷ </t>
    </r>
    <r>
      <rPr>
        <sz val="12"/>
        <color theme="1"/>
        <rFont val="Calibri"/>
        <family val="2"/>
      </rPr>
      <t>2μM</t>
    </r>
    <r>
      <rPr>
        <sz val="12"/>
        <color rgb="FFFF0000"/>
        <rFont val="Calibri"/>
        <family val="2"/>
      </rPr>
      <t>] –</t>
    </r>
    <r>
      <rPr>
        <sz val="12"/>
        <rFont val="Calibri"/>
        <family val="2"/>
        <scheme val="minor"/>
      </rPr>
      <t xml:space="preserve"> t</t>
    </r>
    <r>
      <rPr>
        <sz val="12"/>
        <color theme="1"/>
        <rFont val="Calibri"/>
        <family val="2"/>
      </rPr>
      <t>etramer (μL)</t>
    </r>
  </si>
  <si>
    <t>Stabilize with Glycerol, PE or APC [c] to 1uM</t>
  </si>
  <si>
    <t>Glycerol to Add (µL):</t>
  </si>
  <si>
    <r>
      <t>= total volume of tetramer at 2</t>
    </r>
    <r>
      <rPr>
        <sz val="12"/>
        <color theme="1"/>
        <rFont val="Calibri"/>
        <family val="2"/>
      </rPr>
      <t>μM</t>
    </r>
  </si>
  <si>
    <t>Volume of Tetramer Recovered (µL):</t>
  </si>
  <si>
    <t>= glycerol added (µL) x 2</t>
  </si>
  <si>
    <t>Calculate PE or APC [c] in DYLIGHT SA-PE/APC</t>
  </si>
  <si>
    <t>Use Custom -&gt; UVIS on Nanodrop</t>
  </si>
  <si>
    <t>Depends on how much acquired after filtering</t>
  </si>
  <si>
    <t>Concentration of PE or APC (µM):</t>
  </si>
  <si>
    <r>
      <t>= glycerol added (µL)</t>
    </r>
    <r>
      <rPr>
        <sz val="12"/>
        <color rgb="FFFF0000"/>
        <rFont val="Calibri"/>
        <family val="2"/>
        <scheme val="minor"/>
      </rPr>
      <t xml:space="preserve"> x </t>
    </r>
    <r>
      <rPr>
        <sz val="12"/>
        <color theme="1"/>
        <rFont val="Calibri"/>
        <family val="2"/>
        <scheme val="minor"/>
      </rPr>
      <t>2</t>
    </r>
  </si>
  <si>
    <t>Calculate Concentration of Biotinylated Protein</t>
  </si>
  <si>
    <t>PE or APC?</t>
  </si>
  <si>
    <t>OD</t>
  </si>
  <si>
    <r>
      <t>Molar Extinction Coefficient (M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 xml:space="preserve"> cm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):</t>
    </r>
  </si>
  <si>
    <t>Dylight NHS Ester Labeling Kit</t>
  </si>
  <si>
    <t>Dylight OD measurement</t>
  </si>
  <si>
    <t>Concentration of DLXXX (µM):</t>
  </si>
  <si>
    <t>=OD of PE/APC ÷ Molar Ext. Coefficient of PE/APC</t>
  </si>
  <si>
    <t>III-A. TETRAMERIZE THE PROTEIN</t>
  </si>
  <si>
    <t>III-B. TETRAMERIZE THE PROTEIN - DECOY</t>
  </si>
  <si>
    <t>=MW(kDa) ÷ 3 (should be 3x smaller than MW(kDa))</t>
  </si>
  <si>
    <r>
      <t>Pause point: Biotinylated proteins typically have the longest half-life when stored at -80</t>
    </r>
    <r>
      <rPr>
        <sz val="12"/>
        <color theme="1"/>
        <rFont val="Calibri"/>
        <family val="2"/>
      </rPr>
      <t>°C, but can differ from protein-to-protein</t>
    </r>
  </si>
  <si>
    <r>
      <t xml:space="preserve">= protein needed (nmol)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9" tint="-0.249977111117893"/>
        <rFont val="Calibri"/>
        <family val="2"/>
        <scheme val="minor"/>
      </rPr>
      <t>1.25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MW (kDa) </t>
    </r>
    <r>
      <rPr>
        <sz val="12"/>
        <color rgb="FFFF0000"/>
        <rFont val="Calibri"/>
        <family val="2"/>
        <scheme val="minor"/>
      </rPr>
      <t>÷</t>
    </r>
    <r>
      <rPr>
        <sz val="12"/>
        <color theme="1"/>
        <rFont val="Calibri"/>
        <family val="2"/>
        <scheme val="minor"/>
      </rPr>
      <t xml:space="preserve"> 1000
Make more than needed.  Change green number to adjust</t>
    </r>
  </si>
  <si>
    <r>
      <t>Depends on amount of tetramer needed. (100</t>
    </r>
    <r>
      <rPr>
        <sz val="12"/>
        <color theme="1"/>
        <rFont val="Calibri"/>
        <family val="2"/>
      </rPr>
      <t>μ</t>
    </r>
    <r>
      <rPr>
        <sz val="12"/>
        <color theme="1"/>
        <rFont val="Calibri"/>
        <family val="2"/>
        <scheme val="minor"/>
      </rPr>
      <t>L is a good start)</t>
    </r>
  </si>
  <si>
    <t>OD566 for PE or OD650 for APC</t>
  </si>
  <si>
    <t>PE or APC OD measurement</t>
  </si>
  <si>
    <t>Amount of SA-PE or SA-APC-DYXXX to Use (µL):</t>
  </si>
  <si>
    <r>
      <t xml:space="preserve">=OD of PE/APC </t>
    </r>
    <r>
      <rPr>
        <sz val="12"/>
        <color rgb="FFFF0000"/>
        <rFont val="Calibri"/>
        <family val="2"/>
        <scheme val="minor"/>
      </rPr>
      <t>÷</t>
    </r>
    <r>
      <rPr>
        <sz val="12"/>
        <color theme="1"/>
        <rFont val="Calibri"/>
        <family val="2"/>
        <scheme val="minor"/>
      </rPr>
      <t xml:space="preserve"> Molar Ext. Coefficient of PE/APC</t>
    </r>
  </si>
  <si>
    <r>
      <t xml:space="preserve">=OD of DYXXX </t>
    </r>
    <r>
      <rPr>
        <sz val="12"/>
        <color rgb="FFFF0000"/>
        <rFont val="Calibri"/>
        <family val="2"/>
        <scheme val="minor"/>
      </rPr>
      <t>÷</t>
    </r>
    <r>
      <rPr>
        <sz val="12"/>
        <color theme="1"/>
        <rFont val="Calibri"/>
        <family val="2"/>
        <scheme val="minor"/>
      </rPr>
      <t xml:space="preserve"> Molar Ext. Coefficient of DYXXX</t>
    </r>
  </si>
  <si>
    <r>
      <t>= SA-PE/APC-DYXXX used (</t>
    </r>
    <r>
      <rPr>
        <sz val="12"/>
        <color theme="1"/>
        <rFont val="Calibri"/>
        <family val="2"/>
      </rPr>
      <t xml:space="preserve">μL) </t>
    </r>
    <r>
      <rPr>
        <sz val="12"/>
        <color rgb="FFFF0000"/>
        <rFont val="Calibri"/>
        <family val="2"/>
        <scheme val="minor"/>
      </rPr>
      <t xml:space="preserve">x </t>
    </r>
    <r>
      <rPr>
        <sz val="12"/>
        <rFont val="Calibri"/>
        <family val="2"/>
        <scheme val="minor"/>
      </rPr>
      <t>[c] of PE/APC (µM)</t>
    </r>
    <r>
      <rPr>
        <sz val="12"/>
        <color rgb="FFFF0000"/>
        <rFont val="Calibri"/>
        <family val="2"/>
        <scheme val="minor"/>
      </rPr>
      <t xml:space="preserve"> x </t>
    </r>
    <r>
      <rPr>
        <sz val="12"/>
        <color theme="1"/>
        <rFont val="Calibri"/>
        <family val="2"/>
        <scheme val="minor"/>
      </rPr>
      <t>6</t>
    </r>
  </si>
  <si>
    <r>
      <t xml:space="preserve">=biotinylated protein [c](µM) </t>
    </r>
    <r>
      <rPr>
        <sz val="12"/>
        <color rgb="FFFF0000"/>
        <rFont val="Calibri"/>
        <family val="2"/>
        <scheme val="minor"/>
      </rPr>
      <t>÷</t>
    </r>
    <r>
      <rPr>
        <sz val="12"/>
        <color theme="1"/>
        <rFont val="Calibri"/>
        <family val="2"/>
        <scheme val="minor"/>
      </rPr>
      <t xml:space="preserve"> 2</t>
    </r>
  </si>
  <si>
    <r>
      <t xml:space="preserve">Calculation Worksheet for Tetramer Construction; Phelps, Pazos-Castero </t>
    </r>
    <r>
      <rPr>
        <b/>
        <i/>
        <sz val="12"/>
        <color theme="1"/>
        <rFont val="Calibri"/>
        <family val="2"/>
        <scheme val="minor"/>
      </rPr>
      <t xml:space="preserve">et al. </t>
    </r>
    <r>
      <rPr>
        <b/>
        <sz val="12"/>
        <color theme="1"/>
        <rFont val="Calibri"/>
        <family val="2"/>
        <scheme val="minor"/>
      </rPr>
      <t>2023, Nature Protocols.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</si>
</sst>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5"/>
      <name val="Times New Roman"/>
      <family val="1"/>
    </font>
    <font>
      <b/>
      <sz val="12"/>
      <color theme="4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8A9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A8E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indent="1"/>
    </xf>
    <xf numFmtId="0" fontId="2" fillId="5" borderId="8" xfId="0" applyFont="1" applyFill="1" applyBorder="1" applyAlignment="1">
      <alignment horizontal="center"/>
    </xf>
    <xf numFmtId="0" fontId="1" fillId="0" borderId="10" xfId="0" applyFont="1" applyBorder="1"/>
    <xf numFmtId="0" fontId="2" fillId="6" borderId="11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 inden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1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left" vertical="center" indent="1"/>
    </xf>
    <xf numFmtId="0" fontId="4" fillId="0" borderId="4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right" vertical="center"/>
    </xf>
    <xf numFmtId="9" fontId="2" fillId="2" borderId="5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6" borderId="5" xfId="0" applyFont="1" applyFill="1" applyBorder="1" applyAlignment="1">
      <alignment horizontal="right" vertical="center"/>
    </xf>
    <xf numFmtId="0" fontId="2" fillId="0" borderId="9" xfId="0" quotePrefix="1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2" fillId="0" borderId="9" xfId="0" quotePrefix="1" applyFont="1" applyBorder="1" applyAlignment="1">
      <alignment horizontal="left" vertical="center" wrapText="1" indent="1"/>
    </xf>
    <xf numFmtId="0" fontId="2" fillId="0" borderId="13" xfId="0" quotePrefix="1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right" vertical="center"/>
    </xf>
    <xf numFmtId="1" fontId="2" fillId="0" borderId="9" xfId="0" quotePrefix="1" applyNumberFormat="1" applyFont="1" applyBorder="1" applyAlignment="1">
      <alignment horizontal="left" vertical="center" indent="1"/>
    </xf>
    <xf numFmtId="0" fontId="1" fillId="0" borderId="12" xfId="0" applyFont="1" applyBorder="1"/>
    <xf numFmtId="1" fontId="2" fillId="0" borderId="13" xfId="0" quotePrefix="1" applyNumberFormat="1" applyFont="1" applyBorder="1" applyAlignment="1">
      <alignment horizontal="left" vertical="center" indent="1"/>
    </xf>
    <xf numFmtId="1" fontId="2" fillId="0" borderId="0" xfId="0" quotePrefix="1" applyNumberFormat="1" applyFont="1" applyAlignment="1">
      <alignment horizontal="left" vertical="center" indent="1"/>
    </xf>
    <xf numFmtId="0" fontId="14" fillId="0" borderId="2" xfId="0" applyFont="1" applyBorder="1"/>
    <xf numFmtId="0" fontId="14" fillId="0" borderId="0" xfId="0" applyFont="1"/>
    <xf numFmtId="0" fontId="1" fillId="0" borderId="0" xfId="0" applyFont="1" applyAlignment="1">
      <alignment horizontal="left" vertical="center"/>
    </xf>
    <xf numFmtId="164" fontId="2" fillId="3" borderId="5" xfId="0" applyNumberFormat="1" applyFont="1" applyFill="1" applyBorder="1" applyAlignment="1">
      <alignment horizontal="right" vertical="center"/>
    </xf>
    <xf numFmtId="0" fontId="2" fillId="0" borderId="12" xfId="0" applyFont="1" applyBorder="1"/>
    <xf numFmtId="0" fontId="2" fillId="0" borderId="9" xfId="0" quotePrefix="1" applyFont="1" applyBorder="1" applyAlignment="1">
      <alignment vertical="center"/>
    </xf>
    <xf numFmtId="0" fontId="10" fillId="0" borderId="4" xfId="0" applyFont="1" applyBorder="1"/>
    <xf numFmtId="0" fontId="2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166" fontId="2" fillId="3" borderId="5" xfId="0" applyNumberFormat="1" applyFont="1" applyFill="1" applyBorder="1" applyAlignment="1">
      <alignment horizontal="right" vertical="center"/>
    </xf>
    <xf numFmtId="9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" fontId="2" fillId="4" borderId="5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166" fontId="2" fillId="4" borderId="14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right" vertical="center"/>
    </xf>
    <xf numFmtId="164" fontId="2" fillId="7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B1C7-41B4-4098-BB5A-520A3EE79B70}">
  <sheetPr>
    <pageSetUpPr fitToPage="1"/>
  </sheetPr>
  <dimension ref="A1:K153"/>
  <sheetViews>
    <sheetView tabSelected="1" zoomScale="145" zoomScaleNormal="145" workbookViewId="0">
      <selection activeCell="E4" sqref="E4"/>
    </sheetView>
  </sheetViews>
  <sheetFormatPr defaultColWidth="8.85546875" defaultRowHeight="15.75" x14ac:dyDescent="0.25"/>
  <cols>
    <col min="1" max="1" width="7.85546875" style="12" bestFit="1" customWidth="1"/>
    <col min="2" max="2" width="53" style="13" bestFit="1" customWidth="1"/>
    <col min="3" max="3" width="19.28515625" style="44" bestFit="1" customWidth="1"/>
    <col min="4" max="4" width="65.140625" style="14" bestFit="1" customWidth="1"/>
    <col min="5" max="5" width="29.85546875" style="13" customWidth="1"/>
    <col min="6" max="6" width="11.85546875" style="13" customWidth="1"/>
    <col min="7" max="7" width="29.42578125" style="13" customWidth="1"/>
    <col min="8" max="8" width="11.85546875" style="13" bestFit="1" customWidth="1"/>
    <col min="9" max="9" width="9.7109375" style="13" customWidth="1"/>
    <col min="10" max="10" width="13" style="13" customWidth="1"/>
    <col min="11" max="11" width="11" style="13" customWidth="1"/>
    <col min="12" max="12" width="8.85546875" style="13"/>
    <col min="13" max="13" width="12.140625" style="13" bestFit="1" customWidth="1"/>
    <col min="14" max="16384" width="8.85546875" style="13"/>
  </cols>
  <sheetData>
    <row r="1" spans="1:10" x14ac:dyDescent="0.25">
      <c r="A1" s="66" t="s">
        <v>147</v>
      </c>
      <c r="B1" s="67"/>
      <c r="C1" s="67"/>
      <c r="D1" s="68"/>
      <c r="E1" s="12"/>
      <c r="F1" s="12"/>
      <c r="G1" s="12"/>
      <c r="H1" s="12"/>
      <c r="I1" s="12"/>
    </row>
    <row r="2" spans="1:10" x14ac:dyDescent="0.25">
      <c r="A2" s="1"/>
      <c r="B2" s="2" t="s">
        <v>0</v>
      </c>
      <c r="C2" s="50" t="s">
        <v>1</v>
      </c>
      <c r="D2" s="3"/>
    </row>
    <row r="3" spans="1:10" x14ac:dyDescent="0.25">
      <c r="A3" s="1"/>
      <c r="B3" s="4" t="s">
        <v>2</v>
      </c>
      <c r="C3" s="50" t="s">
        <v>3</v>
      </c>
      <c r="D3" s="3"/>
    </row>
    <row r="4" spans="1:10" x14ac:dyDescent="0.25">
      <c r="A4" s="1"/>
      <c r="B4" s="5" t="s">
        <v>4</v>
      </c>
      <c r="C4" s="50" t="s">
        <v>5</v>
      </c>
      <c r="D4" s="3"/>
    </row>
    <row r="5" spans="1:10" x14ac:dyDescent="0.25">
      <c r="A5" s="1"/>
      <c r="B5" s="6" t="s">
        <v>6</v>
      </c>
      <c r="D5" s="7"/>
    </row>
    <row r="6" spans="1:10" x14ac:dyDescent="0.25">
      <c r="A6" s="1"/>
      <c r="B6" s="8" t="s">
        <v>7</v>
      </c>
      <c r="D6" s="7"/>
    </row>
    <row r="7" spans="1:10" ht="16.5" thickBot="1" x14ac:dyDescent="0.3">
      <c r="A7" s="9"/>
      <c r="B7" s="10" t="s">
        <v>8</v>
      </c>
      <c r="C7" s="51"/>
      <c r="D7" s="11"/>
    </row>
    <row r="8" spans="1:10" ht="16.5" thickBot="1" x14ac:dyDescent="0.3"/>
    <row r="9" spans="1:10" x14ac:dyDescent="0.25">
      <c r="A9" s="15"/>
      <c r="B9" s="16" t="s">
        <v>9</v>
      </c>
      <c r="C9" s="52"/>
      <c r="D9" s="17"/>
    </row>
    <row r="10" spans="1:10" x14ac:dyDescent="0.25">
      <c r="A10" s="1"/>
      <c r="B10" s="63"/>
      <c r="D10" s="7"/>
    </row>
    <row r="11" spans="1:10" x14ac:dyDescent="0.25">
      <c r="A11" s="18">
        <v>1</v>
      </c>
      <c r="B11" s="19" t="s">
        <v>10</v>
      </c>
      <c r="D11" s="7"/>
    </row>
    <row r="12" spans="1:10" x14ac:dyDescent="0.25">
      <c r="A12" s="1"/>
      <c r="B12" s="12" t="s">
        <v>11</v>
      </c>
      <c r="C12" s="20"/>
      <c r="D12" s="7"/>
      <c r="I12" s="46"/>
    </row>
    <row r="13" spans="1:10" x14ac:dyDescent="0.25">
      <c r="A13" s="1"/>
      <c r="B13" s="12" t="s">
        <v>12</v>
      </c>
      <c r="C13" s="20"/>
      <c r="D13" s="7"/>
    </row>
    <row r="14" spans="1:10" x14ac:dyDescent="0.25">
      <c r="A14" s="1"/>
      <c r="B14" s="12" t="s">
        <v>13</v>
      </c>
      <c r="C14" s="20"/>
      <c r="D14" s="7"/>
    </row>
    <row r="15" spans="1:10" x14ac:dyDescent="0.25">
      <c r="A15" s="1"/>
      <c r="B15" s="12" t="s">
        <v>14</v>
      </c>
      <c r="C15" s="21"/>
      <c r="D15" s="7"/>
      <c r="F15" s="47"/>
      <c r="G15" s="47"/>
      <c r="J15" s="12"/>
    </row>
    <row r="16" spans="1:10" x14ac:dyDescent="0.25">
      <c r="A16" s="1"/>
      <c r="B16" s="12" t="s">
        <v>15</v>
      </c>
      <c r="C16" s="20"/>
      <c r="D16" s="22"/>
      <c r="E16" s="48"/>
      <c r="F16" s="47"/>
      <c r="G16" s="47"/>
      <c r="J16" s="12"/>
    </row>
    <row r="17" spans="1:10" ht="18" x14ac:dyDescent="0.25">
      <c r="A17" s="1"/>
      <c r="B17" s="23" t="s">
        <v>16</v>
      </c>
      <c r="C17" s="20"/>
      <c r="D17" s="22"/>
      <c r="E17" s="48"/>
      <c r="F17" s="47"/>
      <c r="G17" s="47"/>
      <c r="J17" s="12"/>
    </row>
    <row r="18" spans="1:10" x14ac:dyDescent="0.25">
      <c r="A18" s="1"/>
      <c r="D18" s="7"/>
      <c r="E18" s="47"/>
      <c r="F18" s="47"/>
      <c r="G18" s="47"/>
      <c r="J18" s="12"/>
    </row>
    <row r="19" spans="1:10" x14ac:dyDescent="0.25">
      <c r="A19" s="18">
        <v>2</v>
      </c>
      <c r="B19" s="19" t="s">
        <v>17</v>
      </c>
      <c r="D19" s="7"/>
      <c r="E19" s="47"/>
      <c r="F19" s="47"/>
      <c r="G19" s="47"/>
      <c r="J19" s="12"/>
    </row>
    <row r="20" spans="1:10" x14ac:dyDescent="0.25">
      <c r="A20" s="1"/>
      <c r="B20" s="24" t="s">
        <v>18</v>
      </c>
      <c r="C20" s="20"/>
      <c r="D20" s="7"/>
      <c r="J20" s="12"/>
    </row>
    <row r="21" spans="1:10" x14ac:dyDescent="0.25">
      <c r="A21" s="1"/>
      <c r="B21" s="12" t="s">
        <v>19</v>
      </c>
      <c r="C21" s="25" t="str">
        <f>IF(AND($C$20&gt;5,$C$20&lt; 500),"YES","NO")</f>
        <v>NO</v>
      </c>
      <c r="D21" s="7" t="s">
        <v>20</v>
      </c>
      <c r="J21" s="12"/>
    </row>
    <row r="22" spans="1:10" x14ac:dyDescent="0.25">
      <c r="A22" s="1"/>
      <c r="B22" s="24" t="s">
        <v>21</v>
      </c>
      <c r="C22" s="53">
        <f>C20*C16/1000</f>
        <v>0</v>
      </c>
      <c r="D22" s="26" t="s">
        <v>22</v>
      </c>
      <c r="J22" s="12"/>
    </row>
    <row r="23" spans="1:10" x14ac:dyDescent="0.25">
      <c r="A23" s="1"/>
      <c r="B23" s="64" t="s">
        <v>23</v>
      </c>
      <c r="D23" s="7"/>
      <c r="J23" s="12"/>
    </row>
    <row r="24" spans="1:10" x14ac:dyDescent="0.25">
      <c r="A24" s="1"/>
      <c r="B24" s="24" t="s">
        <v>24</v>
      </c>
      <c r="C24" s="20"/>
      <c r="D24" s="7"/>
    </row>
    <row r="25" spans="1:10" x14ac:dyDescent="0.25">
      <c r="A25" s="1"/>
      <c r="B25" s="24" t="s">
        <v>25</v>
      </c>
      <c r="C25" s="39" t="e">
        <f>C24/C22</f>
        <v>#DIV/0!</v>
      </c>
      <c r="D25" s="26" t="s">
        <v>26</v>
      </c>
    </row>
    <row r="26" spans="1:10" x14ac:dyDescent="0.25">
      <c r="A26" s="1"/>
      <c r="B26" s="65" t="s">
        <v>27</v>
      </c>
      <c r="D26" s="7"/>
      <c r="G26" s="43"/>
    </row>
    <row r="27" spans="1:10" x14ac:dyDescent="0.25">
      <c r="A27" s="1"/>
      <c r="B27" s="24" t="s">
        <v>28</v>
      </c>
      <c r="C27" s="20"/>
      <c r="D27" s="7" t="s">
        <v>29</v>
      </c>
    </row>
    <row r="28" spans="1:10" x14ac:dyDescent="0.25">
      <c r="A28" s="1"/>
      <c r="B28" s="24" t="s">
        <v>30</v>
      </c>
      <c r="C28" s="53">
        <f>10*C27</f>
        <v>0</v>
      </c>
      <c r="D28" s="26" t="s">
        <v>31</v>
      </c>
    </row>
    <row r="29" spans="1:10" x14ac:dyDescent="0.25">
      <c r="A29" s="1"/>
      <c r="B29" s="12" t="s">
        <v>32</v>
      </c>
      <c r="C29" s="20"/>
      <c r="D29" s="7" t="s">
        <v>33</v>
      </c>
    </row>
    <row r="30" spans="1:10" x14ac:dyDescent="0.25">
      <c r="A30" s="1"/>
      <c r="B30" s="23" t="s">
        <v>34</v>
      </c>
      <c r="C30" s="54">
        <f>C28*C29</f>
        <v>0</v>
      </c>
      <c r="D30" s="26" t="s">
        <v>35</v>
      </c>
    </row>
    <row r="31" spans="1:10" ht="31.5" x14ac:dyDescent="0.25">
      <c r="A31" s="1"/>
      <c r="B31" s="27" t="s">
        <v>36</v>
      </c>
      <c r="C31" s="45">
        <f>C30*1.25*C16/1000</f>
        <v>0</v>
      </c>
      <c r="D31" s="28" t="s">
        <v>138</v>
      </c>
      <c r="G31" s="12"/>
    </row>
    <row r="32" spans="1:10" x14ac:dyDescent="0.25">
      <c r="A32" s="1"/>
      <c r="B32" s="27" t="s">
        <v>37</v>
      </c>
      <c r="C32" s="39" t="e">
        <f>C31/C22</f>
        <v>#DIV/0!</v>
      </c>
      <c r="D32" s="26" t="s">
        <v>26</v>
      </c>
    </row>
    <row r="33" spans="1:8" x14ac:dyDescent="0.25">
      <c r="A33" s="1"/>
      <c r="B33" s="27"/>
      <c r="C33" s="55"/>
      <c r="D33" s="26"/>
    </row>
    <row r="34" spans="1:8" x14ac:dyDescent="0.25">
      <c r="A34" s="18">
        <v>3</v>
      </c>
      <c r="B34" s="19" t="s">
        <v>38</v>
      </c>
      <c r="D34" s="7"/>
    </row>
    <row r="35" spans="1:8" ht="18" x14ac:dyDescent="0.25">
      <c r="A35" s="1"/>
      <c r="B35" s="12" t="s">
        <v>39</v>
      </c>
      <c r="C35" s="20"/>
      <c r="D35" s="30" t="s">
        <v>40</v>
      </c>
    </row>
    <row r="36" spans="1:8" x14ac:dyDescent="0.25">
      <c r="A36" s="1"/>
      <c r="B36" s="12" t="s">
        <v>41</v>
      </c>
      <c r="C36" s="20"/>
      <c r="D36" s="7"/>
    </row>
    <row r="37" spans="1:8" x14ac:dyDescent="0.25">
      <c r="A37" s="1"/>
      <c r="B37" s="12" t="s">
        <v>42</v>
      </c>
      <c r="C37" s="20"/>
      <c r="D37" s="7"/>
    </row>
    <row r="38" spans="1:8" x14ac:dyDescent="0.25">
      <c r="A38" s="1"/>
      <c r="B38" s="12" t="s">
        <v>43</v>
      </c>
      <c r="C38" s="39" t="e">
        <f>(C35*1000)/C16</f>
        <v>#DIV/0!</v>
      </c>
      <c r="D38" s="26" t="s">
        <v>44</v>
      </c>
    </row>
    <row r="39" spans="1:8" x14ac:dyDescent="0.25">
      <c r="A39" s="1"/>
      <c r="B39" s="12" t="s">
        <v>45</v>
      </c>
      <c r="C39" s="56" t="e">
        <f>C38-C20</f>
        <v>#DIV/0!</v>
      </c>
      <c r="D39" s="26" t="s">
        <v>46</v>
      </c>
    </row>
    <row r="40" spans="1:8" x14ac:dyDescent="0.25">
      <c r="A40" s="1"/>
      <c r="B40" s="12" t="s">
        <v>19</v>
      </c>
      <c r="C40" s="25" t="e">
        <f>IF(AND(C38&gt;5,C38&lt; 500),"YES","NO")</f>
        <v>#DIV/0!</v>
      </c>
      <c r="D40" s="7" t="s">
        <v>20</v>
      </c>
    </row>
    <row r="41" spans="1:8" x14ac:dyDescent="0.25">
      <c r="A41" s="1"/>
      <c r="D41" s="7"/>
      <c r="H41" s="12"/>
    </row>
    <row r="42" spans="1:8" x14ac:dyDescent="0.25">
      <c r="A42" s="18">
        <v>4</v>
      </c>
      <c r="B42" s="19" t="s">
        <v>47</v>
      </c>
      <c r="D42" s="7"/>
      <c r="H42" s="12"/>
    </row>
    <row r="43" spans="1:8" x14ac:dyDescent="0.25">
      <c r="A43" s="1"/>
      <c r="B43" s="12" t="s">
        <v>48</v>
      </c>
      <c r="C43" s="20"/>
      <c r="D43" s="7"/>
    </row>
    <row r="44" spans="1:8" x14ac:dyDescent="0.25">
      <c r="A44" s="1"/>
      <c r="B44" s="12" t="s">
        <v>32</v>
      </c>
      <c r="C44" s="20"/>
      <c r="D44" s="7" t="s">
        <v>33</v>
      </c>
    </row>
    <row r="45" spans="1:8" x14ac:dyDescent="0.25">
      <c r="A45" s="1"/>
      <c r="B45" s="27" t="s">
        <v>49</v>
      </c>
      <c r="C45" s="56" t="e">
        <f>C38*C43</f>
        <v>#DIV/0!</v>
      </c>
      <c r="D45" s="26" t="s">
        <v>50</v>
      </c>
    </row>
    <row r="46" spans="1:8" x14ac:dyDescent="0.25">
      <c r="A46" s="1"/>
      <c r="B46" s="12" t="s">
        <v>51</v>
      </c>
      <c r="C46" s="56" t="e">
        <f>C45/C44</f>
        <v>#DIV/0!</v>
      </c>
      <c r="D46" s="28" t="s">
        <v>52</v>
      </c>
    </row>
    <row r="47" spans="1:8" x14ac:dyDescent="0.25">
      <c r="A47" s="1"/>
      <c r="B47" s="12" t="s">
        <v>53</v>
      </c>
      <c r="C47" s="39" t="e">
        <f>((C46/1000000)/10)*1000000</f>
        <v>#DIV/0!</v>
      </c>
      <c r="D47" s="26" t="s">
        <v>54</v>
      </c>
    </row>
    <row r="48" spans="1:8" x14ac:dyDescent="0.25">
      <c r="A48" s="1"/>
      <c r="B48" s="65" t="s">
        <v>27</v>
      </c>
      <c r="D48" s="7"/>
    </row>
    <row r="49" spans="1:9" x14ac:dyDescent="0.25">
      <c r="A49" s="1"/>
      <c r="B49" s="24" t="s">
        <v>28</v>
      </c>
      <c r="C49" s="53">
        <f>C27</f>
        <v>0</v>
      </c>
      <c r="D49" s="7" t="s">
        <v>29</v>
      </c>
    </row>
    <row r="50" spans="1:9" x14ac:dyDescent="0.25">
      <c r="A50" s="1"/>
      <c r="B50" s="23" t="s">
        <v>55</v>
      </c>
      <c r="C50" s="39" t="e">
        <f>C30/C38</f>
        <v>#DIV/0!</v>
      </c>
      <c r="D50" s="26" t="s">
        <v>56</v>
      </c>
    </row>
    <row r="51" spans="1:9" x14ac:dyDescent="0.25">
      <c r="A51" s="1"/>
      <c r="D51" s="7"/>
    </row>
    <row r="52" spans="1:9" x14ac:dyDescent="0.25">
      <c r="A52" s="18">
        <v>5</v>
      </c>
      <c r="B52" s="19" t="s">
        <v>57</v>
      </c>
      <c r="D52" s="7"/>
    </row>
    <row r="53" spans="1:9" x14ac:dyDescent="0.25">
      <c r="A53" s="1"/>
      <c r="B53" s="24" t="s">
        <v>58</v>
      </c>
      <c r="C53" s="39">
        <f>C16/3</f>
        <v>0</v>
      </c>
      <c r="D53" s="26" t="s">
        <v>136</v>
      </c>
    </row>
    <row r="54" spans="1:9" x14ac:dyDescent="0.25">
      <c r="A54" s="1"/>
      <c r="B54" s="12" t="s">
        <v>59</v>
      </c>
      <c r="C54" s="31"/>
      <c r="D54" s="7"/>
    </row>
    <row r="55" spans="1:9" x14ac:dyDescent="0.25">
      <c r="A55" s="1"/>
      <c r="B55" s="12" t="s">
        <v>60</v>
      </c>
      <c r="C55" s="20"/>
      <c r="D55" s="7"/>
    </row>
    <row r="56" spans="1:9" x14ac:dyDescent="0.25">
      <c r="A56" s="1"/>
      <c r="D56" s="7"/>
    </row>
    <row r="57" spans="1:9" x14ac:dyDescent="0.25">
      <c r="A57" s="18">
        <v>6</v>
      </c>
      <c r="B57" s="19" t="s">
        <v>61</v>
      </c>
      <c r="D57" s="7"/>
    </row>
    <row r="58" spans="1:9" x14ac:dyDescent="0.25">
      <c r="A58" s="1"/>
      <c r="B58" s="12" t="s">
        <v>62</v>
      </c>
      <c r="C58" s="57"/>
      <c r="D58" s="26" t="s">
        <v>63</v>
      </c>
    </row>
    <row r="59" spans="1:9" x14ac:dyDescent="0.25">
      <c r="A59" s="1"/>
      <c r="B59" s="12" t="s">
        <v>41</v>
      </c>
      <c r="C59" s="20"/>
      <c r="D59" s="7"/>
      <c r="E59" s="12"/>
    </row>
    <row r="60" spans="1:9" x14ac:dyDescent="0.25">
      <c r="A60" s="1"/>
      <c r="B60" s="12" t="s">
        <v>42</v>
      </c>
      <c r="C60" s="20"/>
      <c r="D60" s="7"/>
    </row>
    <row r="61" spans="1:9" x14ac:dyDescent="0.25">
      <c r="A61" s="1"/>
      <c r="B61" s="12" t="s">
        <v>64</v>
      </c>
      <c r="C61" s="20"/>
      <c r="D61" s="7"/>
    </row>
    <row r="62" spans="1:9" x14ac:dyDescent="0.25">
      <c r="A62" s="1"/>
      <c r="B62" s="12" t="s">
        <v>65</v>
      </c>
      <c r="C62" s="39" t="e">
        <f>(C58*1000)/C16</f>
        <v>#DIV/0!</v>
      </c>
      <c r="D62" s="32" t="s">
        <v>66</v>
      </c>
    </row>
    <row r="63" spans="1:9" x14ac:dyDescent="0.25">
      <c r="A63" s="1"/>
      <c r="B63" s="12" t="s">
        <v>67</v>
      </c>
      <c r="C63" s="56" t="e">
        <f>C62*(C61/1000)</f>
        <v>#DIV/0!</v>
      </c>
      <c r="D63" s="32" t="s">
        <v>68</v>
      </c>
    </row>
    <row r="64" spans="1:9" ht="16.5" thickBot="1" x14ac:dyDescent="0.3">
      <c r="A64" s="9"/>
      <c r="B64" s="33" t="s">
        <v>69</v>
      </c>
      <c r="C64" s="58" t="e">
        <f>C63/C45*100</f>
        <v>#DIV/0!</v>
      </c>
      <c r="D64" s="34" t="s">
        <v>70</v>
      </c>
      <c r="G64" s="12"/>
      <c r="H64" s="12"/>
      <c r="I64" s="49"/>
    </row>
    <row r="65" spans="1:11" ht="16.5" thickBot="1" x14ac:dyDescent="0.3">
      <c r="B65" s="26" t="s">
        <v>137</v>
      </c>
      <c r="C65" s="55"/>
      <c r="D65" s="35"/>
      <c r="G65" s="12"/>
      <c r="H65" s="12"/>
      <c r="I65" s="49"/>
    </row>
    <row r="66" spans="1:11" x14ac:dyDescent="0.25">
      <c r="A66" s="15"/>
      <c r="B66" s="36" t="s">
        <v>71</v>
      </c>
      <c r="C66" s="52"/>
      <c r="D66" s="17"/>
      <c r="E66" s="12"/>
      <c r="G66" s="12"/>
      <c r="K66" s="12"/>
    </row>
    <row r="67" spans="1:11" x14ac:dyDescent="0.25">
      <c r="A67" s="1"/>
      <c r="B67" s="37"/>
      <c r="D67" s="7"/>
      <c r="E67" s="12"/>
      <c r="G67" s="12"/>
      <c r="K67" s="12"/>
    </row>
    <row r="68" spans="1:11" x14ac:dyDescent="0.25">
      <c r="A68" s="18">
        <v>1</v>
      </c>
      <c r="B68" s="19" t="s">
        <v>72</v>
      </c>
      <c r="D68" s="7"/>
    </row>
    <row r="69" spans="1:11" x14ac:dyDescent="0.25">
      <c r="A69" s="1"/>
      <c r="B69" s="12" t="s">
        <v>65</v>
      </c>
      <c r="C69" s="59" t="e">
        <f>C62</f>
        <v>#DIV/0!</v>
      </c>
      <c r="D69" s="26" t="s">
        <v>73</v>
      </c>
    </row>
    <row r="70" spans="1:11" x14ac:dyDescent="0.25">
      <c r="A70" s="1"/>
      <c r="B70" s="12" t="s">
        <v>74</v>
      </c>
      <c r="C70" s="20"/>
      <c r="D70" s="7"/>
    </row>
    <row r="71" spans="1:11" x14ac:dyDescent="0.25">
      <c r="A71" s="1"/>
      <c r="B71" s="38" t="s">
        <v>75</v>
      </c>
      <c r="C71" s="39" t="e">
        <f>(2*40/C69)*C70</f>
        <v>#DIV/0!</v>
      </c>
      <c r="D71" s="28" t="s">
        <v>76</v>
      </c>
    </row>
    <row r="72" spans="1:11" x14ac:dyDescent="0.25">
      <c r="A72" s="1"/>
      <c r="B72" s="12" t="s">
        <v>77</v>
      </c>
      <c r="C72" s="39" t="e">
        <f>40-C71</f>
        <v>#DIV/0!</v>
      </c>
      <c r="D72" s="26" t="s">
        <v>78</v>
      </c>
    </row>
    <row r="73" spans="1:11" x14ac:dyDescent="0.25">
      <c r="A73" s="1"/>
      <c r="B73" s="12" t="s">
        <v>79</v>
      </c>
      <c r="C73" s="59" t="e">
        <f>C69/2</f>
        <v>#DIV/0!</v>
      </c>
      <c r="D73" s="26" t="s">
        <v>146</v>
      </c>
    </row>
    <row r="74" spans="1:11" x14ac:dyDescent="0.25">
      <c r="A74" s="1"/>
      <c r="D74" s="7"/>
    </row>
    <row r="75" spans="1:11" x14ac:dyDescent="0.25">
      <c r="A75" s="18">
        <v>2</v>
      </c>
      <c r="B75" s="19" t="s">
        <v>80</v>
      </c>
      <c r="D75" s="7"/>
    </row>
    <row r="76" spans="1:11" x14ac:dyDescent="0.25">
      <c r="A76" s="1"/>
      <c r="B76" s="12" t="s">
        <v>81</v>
      </c>
      <c r="C76" s="20"/>
      <c r="D76" s="7" t="s">
        <v>82</v>
      </c>
    </row>
    <row r="77" spans="1:11" x14ac:dyDescent="0.25">
      <c r="A77" s="1"/>
      <c r="B77" s="12" t="s">
        <v>83</v>
      </c>
      <c r="C77" s="20"/>
      <c r="D77" s="7" t="s">
        <v>82</v>
      </c>
    </row>
    <row r="78" spans="1:11" x14ac:dyDescent="0.25">
      <c r="A78" s="1"/>
      <c r="B78" s="12" t="s">
        <v>84</v>
      </c>
      <c r="C78" s="20"/>
      <c r="D78" s="7" t="s">
        <v>85</v>
      </c>
    </row>
    <row r="79" spans="1:11" x14ac:dyDescent="0.25">
      <c r="A79" s="1"/>
      <c r="B79" s="12" t="s">
        <v>86</v>
      </c>
      <c r="C79" s="39" t="e">
        <f>30/C78</f>
        <v>#DIV/0!</v>
      </c>
      <c r="D79" s="26" t="s">
        <v>87</v>
      </c>
    </row>
    <row r="80" spans="1:11" x14ac:dyDescent="0.25">
      <c r="A80" s="1"/>
      <c r="B80" s="12" t="s">
        <v>88</v>
      </c>
      <c r="C80" s="39" t="e">
        <f>30-C79</f>
        <v>#DIV/0!</v>
      </c>
      <c r="D80" s="26" t="s">
        <v>89</v>
      </c>
      <c r="E80" s="12"/>
    </row>
    <row r="81" spans="1:5" x14ac:dyDescent="0.25">
      <c r="A81" s="1"/>
      <c r="D81" s="7"/>
    </row>
    <row r="82" spans="1:5" x14ac:dyDescent="0.25">
      <c r="A82" s="18">
        <v>3</v>
      </c>
      <c r="B82" s="19" t="s">
        <v>126</v>
      </c>
      <c r="D82" s="7"/>
    </row>
    <row r="83" spans="1:5" x14ac:dyDescent="0.25">
      <c r="A83" s="1"/>
      <c r="B83" s="24" t="s">
        <v>90</v>
      </c>
      <c r="C83" s="20"/>
      <c r="D83" s="7"/>
    </row>
    <row r="84" spans="1:5" x14ac:dyDescent="0.25">
      <c r="A84" s="1"/>
      <c r="B84" s="27" t="s">
        <v>91</v>
      </c>
      <c r="C84" s="59" t="e">
        <f>C83*4*C73</f>
        <v>#DIV/0!</v>
      </c>
      <c r="D84" s="28" t="s">
        <v>92</v>
      </c>
    </row>
    <row r="85" spans="1:5" x14ac:dyDescent="0.25">
      <c r="A85" s="1"/>
      <c r="B85" s="12" t="s">
        <v>93</v>
      </c>
      <c r="C85" s="59" t="e">
        <f>C62</f>
        <v>#DIV/0!</v>
      </c>
      <c r="D85" s="26" t="s">
        <v>94</v>
      </c>
    </row>
    <row r="86" spans="1:5" x14ac:dyDescent="0.25">
      <c r="A86" s="1"/>
      <c r="B86" s="12" t="s">
        <v>95</v>
      </c>
      <c r="C86" s="60" t="e">
        <f>C84/C85</f>
        <v>#DIV/0!</v>
      </c>
      <c r="D86" s="7" t="s">
        <v>96</v>
      </c>
    </row>
    <row r="87" spans="1:5" ht="16.5" thickBot="1" x14ac:dyDescent="0.3">
      <c r="A87" s="9"/>
      <c r="B87" s="40"/>
      <c r="C87" s="51"/>
      <c r="D87" s="11"/>
    </row>
    <row r="88" spans="1:5" ht="16.5" thickBot="1" x14ac:dyDescent="0.3"/>
    <row r="89" spans="1:5" x14ac:dyDescent="0.25">
      <c r="A89" s="15"/>
      <c r="B89" s="36" t="s">
        <v>134</v>
      </c>
      <c r="C89" s="52"/>
      <c r="D89" s="17"/>
      <c r="E89" s="12"/>
    </row>
    <row r="90" spans="1:5" x14ac:dyDescent="0.25">
      <c r="A90" s="1"/>
      <c r="B90" s="37"/>
      <c r="D90" s="7"/>
      <c r="E90" s="12"/>
    </row>
    <row r="91" spans="1:5" x14ac:dyDescent="0.25">
      <c r="A91" s="18">
        <v>1</v>
      </c>
      <c r="B91" s="19" t="s">
        <v>10</v>
      </c>
      <c r="D91" s="7"/>
    </row>
    <row r="92" spans="1:5" x14ac:dyDescent="0.25">
      <c r="A92" s="18"/>
      <c r="B92" s="12" t="s">
        <v>127</v>
      </c>
      <c r="C92" s="20"/>
      <c r="D92" s="7"/>
    </row>
    <row r="93" spans="1:5" x14ac:dyDescent="0.25">
      <c r="A93" s="18"/>
      <c r="B93" s="12" t="s">
        <v>12</v>
      </c>
      <c r="C93" s="20"/>
      <c r="D93" s="7"/>
    </row>
    <row r="94" spans="1:5" x14ac:dyDescent="0.25">
      <c r="A94" s="18"/>
      <c r="B94" s="12" t="s">
        <v>13</v>
      </c>
      <c r="C94" s="20"/>
      <c r="D94" s="7"/>
    </row>
    <row r="95" spans="1:5" x14ac:dyDescent="0.25">
      <c r="A95" s="18"/>
      <c r="B95" s="12" t="s">
        <v>128</v>
      </c>
      <c r="C95" s="20"/>
      <c r="D95" s="7" t="s">
        <v>140</v>
      </c>
    </row>
    <row r="96" spans="1:5" ht="18" x14ac:dyDescent="0.25">
      <c r="A96" s="18"/>
      <c r="B96" s="23" t="s">
        <v>129</v>
      </c>
      <c r="C96" s="20"/>
      <c r="D96" s="7" t="s">
        <v>110</v>
      </c>
    </row>
    <row r="97" spans="1:5" x14ac:dyDescent="0.25">
      <c r="A97" s="18"/>
      <c r="B97" s="23"/>
      <c r="D97" s="7"/>
    </row>
    <row r="98" spans="1:5" x14ac:dyDescent="0.25">
      <c r="A98" s="18">
        <v>1</v>
      </c>
      <c r="B98" s="19" t="s">
        <v>97</v>
      </c>
      <c r="D98" s="7"/>
    </row>
    <row r="99" spans="1:5" x14ac:dyDescent="0.25">
      <c r="A99" s="1"/>
      <c r="B99" s="12" t="s">
        <v>98</v>
      </c>
      <c r="C99" s="20"/>
      <c r="D99" s="7" t="s">
        <v>99</v>
      </c>
    </row>
    <row r="100" spans="1:5" x14ac:dyDescent="0.25">
      <c r="A100" s="1"/>
      <c r="B100" s="12" t="s">
        <v>100</v>
      </c>
      <c r="C100" s="20"/>
      <c r="D100" s="7" t="s">
        <v>139</v>
      </c>
    </row>
    <row r="101" spans="1:5" x14ac:dyDescent="0.25">
      <c r="A101" s="1"/>
      <c r="B101" s="12" t="s">
        <v>101</v>
      </c>
      <c r="C101" s="53">
        <f>C99*C100*4</f>
        <v>0</v>
      </c>
      <c r="D101" s="26" t="s">
        <v>102</v>
      </c>
    </row>
    <row r="102" spans="1:5" x14ac:dyDescent="0.25">
      <c r="A102" s="1"/>
      <c r="B102" s="12" t="s">
        <v>103</v>
      </c>
      <c r="C102" s="39" t="e">
        <f>C101/C84</f>
        <v>#DIV/0!</v>
      </c>
      <c r="D102" s="26" t="s">
        <v>104</v>
      </c>
    </row>
    <row r="103" spans="1:5" x14ac:dyDescent="0.25">
      <c r="A103" s="1"/>
      <c r="B103" s="12"/>
      <c r="D103" s="7"/>
    </row>
    <row r="104" spans="1:5" ht="15.6" customHeight="1" x14ac:dyDescent="0.25">
      <c r="A104" s="18">
        <v>2</v>
      </c>
      <c r="B104" s="19" t="s">
        <v>105</v>
      </c>
      <c r="D104" s="7"/>
      <c r="E104" s="12"/>
    </row>
    <row r="105" spans="1:5" x14ac:dyDescent="0.25">
      <c r="A105" s="18"/>
      <c r="B105" s="12" t="s">
        <v>59</v>
      </c>
      <c r="C105" s="20"/>
      <c r="D105" s="7" t="s">
        <v>106</v>
      </c>
      <c r="E105" s="12"/>
    </row>
    <row r="106" spans="1:5" x14ac:dyDescent="0.25">
      <c r="A106" s="1"/>
      <c r="B106" s="12" t="s">
        <v>107</v>
      </c>
      <c r="C106" s="20"/>
      <c r="D106" s="30" t="s">
        <v>108</v>
      </c>
    </row>
    <row r="107" spans="1:5" ht="18" x14ac:dyDescent="0.25">
      <c r="A107" s="1"/>
      <c r="B107" s="27" t="s">
        <v>109</v>
      </c>
      <c r="C107" s="20"/>
      <c r="D107" s="7" t="s">
        <v>110</v>
      </c>
      <c r="E107" s="12"/>
    </row>
    <row r="108" spans="1:5" x14ac:dyDescent="0.25">
      <c r="A108" s="1"/>
      <c r="B108" s="12" t="s">
        <v>111</v>
      </c>
      <c r="C108" s="59" t="e">
        <f>C106/C107</f>
        <v>#DIV/0!</v>
      </c>
      <c r="D108" s="26" t="s">
        <v>112</v>
      </c>
    </row>
    <row r="109" spans="1:5" x14ac:dyDescent="0.25">
      <c r="A109" s="1"/>
      <c r="B109" s="12"/>
      <c r="D109" s="7"/>
      <c r="E109" s="12"/>
    </row>
    <row r="110" spans="1:5" x14ac:dyDescent="0.25">
      <c r="A110" s="18">
        <v>3</v>
      </c>
      <c r="B110" s="19" t="s">
        <v>113</v>
      </c>
      <c r="D110" s="7"/>
      <c r="E110" s="12"/>
    </row>
    <row r="111" spans="1:5" x14ac:dyDescent="0.25">
      <c r="A111" s="1"/>
      <c r="B111" s="12" t="s">
        <v>114</v>
      </c>
      <c r="C111" s="20"/>
      <c r="D111" s="7"/>
      <c r="E111" s="12"/>
    </row>
    <row r="112" spans="1:5" x14ac:dyDescent="0.25">
      <c r="A112" s="1"/>
      <c r="B112" s="27" t="s">
        <v>88</v>
      </c>
      <c r="C112" s="39" t="e">
        <f>((C111*C108)/2)-C111</f>
        <v>#DIV/0!</v>
      </c>
      <c r="D112" s="26" t="s">
        <v>115</v>
      </c>
    </row>
    <row r="113" spans="1:9" x14ac:dyDescent="0.25">
      <c r="A113" s="1"/>
      <c r="D113" s="41"/>
    </row>
    <row r="114" spans="1:9" x14ac:dyDescent="0.25">
      <c r="A114" s="18">
        <v>4</v>
      </c>
      <c r="B114" s="19" t="s">
        <v>116</v>
      </c>
      <c r="D114" s="7"/>
      <c r="E114" s="12"/>
    </row>
    <row r="115" spans="1:9" x14ac:dyDescent="0.25">
      <c r="A115" s="1"/>
      <c r="B115" s="12" t="s">
        <v>117</v>
      </c>
      <c r="C115" s="39" t="e">
        <f>C112+C111</f>
        <v>#DIV/0!</v>
      </c>
      <c r="D115" s="26" t="s">
        <v>118</v>
      </c>
      <c r="E115" s="12"/>
    </row>
    <row r="116" spans="1:9" x14ac:dyDescent="0.25">
      <c r="A116" s="1"/>
      <c r="B116" s="12" t="s">
        <v>119</v>
      </c>
      <c r="C116" s="61" t="e">
        <f>C115*2</f>
        <v>#DIV/0!</v>
      </c>
      <c r="D116" s="26" t="s">
        <v>120</v>
      </c>
    </row>
    <row r="117" spans="1:9" ht="16.5" thickBot="1" x14ac:dyDescent="0.3">
      <c r="A117" s="9"/>
      <c r="B117" s="40"/>
      <c r="C117" s="51"/>
      <c r="D117" s="11"/>
    </row>
    <row r="118" spans="1:9" ht="16.5" thickBot="1" x14ac:dyDescent="0.3">
      <c r="B118" s="12"/>
    </row>
    <row r="119" spans="1:9" x14ac:dyDescent="0.25">
      <c r="A119" s="15"/>
      <c r="B119" s="36" t="s">
        <v>135</v>
      </c>
      <c r="C119" s="52"/>
      <c r="D119" s="17"/>
    </row>
    <row r="120" spans="1:9" x14ac:dyDescent="0.25">
      <c r="A120" s="1"/>
      <c r="B120" s="37"/>
      <c r="D120" s="7"/>
    </row>
    <row r="121" spans="1:9" x14ac:dyDescent="0.25">
      <c r="A121" s="18">
        <v>1</v>
      </c>
      <c r="B121" s="19" t="s">
        <v>10</v>
      </c>
      <c r="D121" s="7"/>
    </row>
    <row r="122" spans="1:9" x14ac:dyDescent="0.25">
      <c r="A122" s="18"/>
      <c r="B122" s="12" t="s">
        <v>127</v>
      </c>
      <c r="C122" s="20"/>
      <c r="D122" s="7"/>
    </row>
    <row r="123" spans="1:9" x14ac:dyDescent="0.25">
      <c r="A123" s="18"/>
      <c r="B123" s="12" t="s">
        <v>12</v>
      </c>
      <c r="C123" s="20"/>
      <c r="D123" s="7"/>
    </row>
    <row r="124" spans="1:9" x14ac:dyDescent="0.25">
      <c r="A124" s="18"/>
      <c r="B124" s="12" t="s">
        <v>13</v>
      </c>
      <c r="C124" s="20"/>
      <c r="D124" s="7"/>
    </row>
    <row r="125" spans="1:9" x14ac:dyDescent="0.25">
      <c r="A125" s="18"/>
      <c r="B125" s="12" t="s">
        <v>128</v>
      </c>
      <c r="C125" s="20"/>
      <c r="D125" s="7" t="s">
        <v>140</v>
      </c>
    </row>
    <row r="126" spans="1:9" ht="18" x14ac:dyDescent="0.25">
      <c r="A126" s="18"/>
      <c r="B126" s="23" t="s">
        <v>129</v>
      </c>
      <c r="C126" s="20"/>
      <c r="D126" s="7" t="s">
        <v>110</v>
      </c>
    </row>
    <row r="127" spans="1:9" x14ac:dyDescent="0.25">
      <c r="A127" s="18"/>
      <c r="B127" s="23"/>
      <c r="D127" s="7"/>
    </row>
    <row r="128" spans="1:9" x14ac:dyDescent="0.25">
      <c r="A128" s="1"/>
      <c r="B128" s="12" t="s">
        <v>130</v>
      </c>
      <c r="C128" s="20"/>
      <c r="D128" s="7"/>
      <c r="I128" s="46"/>
    </row>
    <row r="129" spans="1:10" x14ac:dyDescent="0.25">
      <c r="A129" s="1"/>
      <c r="B129" s="12" t="s">
        <v>12</v>
      </c>
      <c r="C129" s="20"/>
      <c r="D129" s="7"/>
    </row>
    <row r="130" spans="1:10" x14ac:dyDescent="0.25">
      <c r="A130" s="1"/>
      <c r="B130" s="12" t="s">
        <v>13</v>
      </c>
      <c r="C130" s="20"/>
      <c r="D130" s="7"/>
    </row>
    <row r="131" spans="1:10" x14ac:dyDescent="0.25">
      <c r="A131" s="1"/>
      <c r="B131" s="12" t="s">
        <v>128</v>
      </c>
      <c r="C131" s="20"/>
      <c r="D131" s="7"/>
      <c r="F131" s="47"/>
      <c r="G131" s="47"/>
      <c r="J131" s="12"/>
    </row>
    <row r="132" spans="1:10" ht="18" x14ac:dyDescent="0.25">
      <c r="A132" s="1"/>
      <c r="B132" s="23" t="s">
        <v>129</v>
      </c>
      <c r="C132" s="20"/>
      <c r="D132" s="22"/>
      <c r="E132" s="48"/>
      <c r="F132" s="47"/>
      <c r="G132" s="47"/>
      <c r="J132" s="12"/>
    </row>
    <row r="133" spans="1:10" x14ac:dyDescent="0.25">
      <c r="A133" s="1"/>
      <c r="B133" s="23"/>
      <c r="D133" s="22"/>
      <c r="E133" s="48"/>
      <c r="F133" s="47"/>
      <c r="G133" s="47"/>
      <c r="J133" s="12"/>
    </row>
    <row r="134" spans="1:10" x14ac:dyDescent="0.25">
      <c r="A134" s="18">
        <v>2</v>
      </c>
      <c r="B134" s="19" t="s">
        <v>121</v>
      </c>
      <c r="D134" s="7" t="s">
        <v>122</v>
      </c>
    </row>
    <row r="135" spans="1:10" x14ac:dyDescent="0.25">
      <c r="A135" s="42"/>
      <c r="B135" s="12" t="s">
        <v>141</v>
      </c>
      <c r="C135" s="20"/>
      <c r="D135" s="7"/>
    </row>
    <row r="136" spans="1:10" x14ac:dyDescent="0.25">
      <c r="A136" s="1"/>
      <c r="B136" s="12" t="s">
        <v>131</v>
      </c>
      <c r="C136" s="20"/>
      <c r="D136" s="7"/>
    </row>
    <row r="137" spans="1:10" x14ac:dyDescent="0.25">
      <c r="A137" s="1"/>
      <c r="B137" s="12" t="s">
        <v>124</v>
      </c>
      <c r="C137" s="60" t="e">
        <f>C135/C127</f>
        <v>#DIV/0!</v>
      </c>
      <c r="D137" s="26" t="s">
        <v>143</v>
      </c>
    </row>
    <row r="138" spans="1:10" x14ac:dyDescent="0.25">
      <c r="A138" s="1"/>
      <c r="B138" s="12" t="s">
        <v>132</v>
      </c>
      <c r="C138" s="60" t="e">
        <f>C136/C132</f>
        <v>#DIV/0!</v>
      </c>
      <c r="D138" s="26" t="s">
        <v>144</v>
      </c>
    </row>
    <row r="139" spans="1:10" x14ac:dyDescent="0.25">
      <c r="A139" s="1"/>
      <c r="B139" s="12"/>
      <c r="D139" s="26"/>
    </row>
    <row r="140" spans="1:10" x14ac:dyDescent="0.25">
      <c r="A140" s="18">
        <v>3</v>
      </c>
      <c r="B140" s="19" t="s">
        <v>97</v>
      </c>
      <c r="D140" s="26"/>
    </row>
    <row r="141" spans="1:10" x14ac:dyDescent="0.25">
      <c r="A141" s="1"/>
      <c r="B141" s="12" t="s">
        <v>142</v>
      </c>
      <c r="C141" s="20"/>
      <c r="D141" s="7" t="s">
        <v>123</v>
      </c>
    </row>
    <row r="142" spans="1:10" x14ac:dyDescent="0.25">
      <c r="A142" s="1"/>
      <c r="B142" s="12" t="s">
        <v>101</v>
      </c>
      <c r="C142" s="53" t="e">
        <f>C141*C137*6</f>
        <v>#DIV/0!</v>
      </c>
      <c r="D142" s="26" t="s">
        <v>145</v>
      </c>
    </row>
    <row r="143" spans="1:10" x14ac:dyDescent="0.25">
      <c r="A143" s="1"/>
      <c r="B143" s="12" t="s">
        <v>103</v>
      </c>
      <c r="C143" s="39" t="e">
        <f>C142/C70</f>
        <v>#DIV/0!</v>
      </c>
      <c r="D143" s="26" t="s">
        <v>104</v>
      </c>
    </row>
    <row r="144" spans="1:10" x14ac:dyDescent="0.25">
      <c r="A144" s="1"/>
      <c r="B144" s="12"/>
      <c r="D144" s="7"/>
    </row>
    <row r="145" spans="1:4" x14ac:dyDescent="0.25">
      <c r="A145" s="18">
        <v>4</v>
      </c>
      <c r="B145" s="19" t="s">
        <v>113</v>
      </c>
      <c r="D145" s="7"/>
    </row>
    <row r="146" spans="1:4" x14ac:dyDescent="0.25">
      <c r="A146" s="1"/>
      <c r="B146" s="12" t="s">
        <v>141</v>
      </c>
      <c r="C146" s="20"/>
      <c r="D146" s="30" t="s">
        <v>108</v>
      </c>
    </row>
    <row r="147" spans="1:4" x14ac:dyDescent="0.25">
      <c r="A147" s="1"/>
      <c r="B147" s="12" t="s">
        <v>124</v>
      </c>
      <c r="C147" s="59" t="e">
        <f>C146/C127</f>
        <v>#DIV/0!</v>
      </c>
      <c r="D147" s="26" t="s">
        <v>133</v>
      </c>
    </row>
    <row r="148" spans="1:4" x14ac:dyDescent="0.25">
      <c r="A148" s="1"/>
      <c r="B148" s="12" t="s">
        <v>114</v>
      </c>
      <c r="C148" s="20"/>
      <c r="D148" s="7"/>
    </row>
    <row r="149" spans="1:4" x14ac:dyDescent="0.25">
      <c r="A149" s="1"/>
      <c r="B149" s="27" t="s">
        <v>88</v>
      </c>
      <c r="C149" s="39" t="e">
        <f>((C148*C147)/2)-C148</f>
        <v>#DIV/0!</v>
      </c>
      <c r="D149" s="41" t="s">
        <v>115</v>
      </c>
    </row>
    <row r="150" spans="1:4" x14ac:dyDescent="0.25">
      <c r="A150" s="1"/>
      <c r="D150" s="41"/>
    </row>
    <row r="151" spans="1:4" x14ac:dyDescent="0.25">
      <c r="A151" s="18">
        <v>5</v>
      </c>
      <c r="B151" s="19" t="s">
        <v>116</v>
      </c>
      <c r="D151" s="7"/>
    </row>
    <row r="152" spans="1:4" x14ac:dyDescent="0.25">
      <c r="A152" s="1"/>
      <c r="B152" s="12" t="s">
        <v>117</v>
      </c>
      <c r="C152" s="39" t="e">
        <f>C148+C149</f>
        <v>#DIV/0!</v>
      </c>
      <c r="D152" s="26" t="s">
        <v>118</v>
      </c>
    </row>
    <row r="153" spans="1:4" ht="16.5" thickBot="1" x14ac:dyDescent="0.3">
      <c r="A153" s="9"/>
      <c r="B153" s="33" t="s">
        <v>119</v>
      </c>
      <c r="C153" s="62" t="e">
        <f>C152*2</f>
        <v>#DIV/0!</v>
      </c>
      <c r="D153" s="29" t="s">
        <v>125</v>
      </c>
    </row>
  </sheetData>
  <mergeCells count="1">
    <mergeCell ref="A1:D1"/>
  </mergeCells>
  <conditionalFormatting sqref="C21:C22">
    <cfRule type="containsText" dxfId="1" priority="1" operator="containsText" text="YES">
      <formula>NOT(ISERROR(SEARCH("YES",C21)))</formula>
    </cfRule>
  </conditionalFormatting>
  <conditionalFormatting sqref="C40">
    <cfRule type="containsText" dxfId="0" priority="2" operator="containsText" text="YES">
      <formula>NOT(ISERROR(SEARCH("YES",C40)))</formula>
    </cfRule>
  </conditionalFormatting>
  <pageMargins left="0.7" right="0.7" top="0.75" bottom="0.75" header="0.3" footer="0.3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TETRAMER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Rangana Talpe</dc:creator>
  <cp:lastModifiedBy>Owner</cp:lastModifiedBy>
  <cp:lastPrinted>2023-05-15T19:51:05Z</cp:lastPrinted>
  <dcterms:created xsi:type="dcterms:W3CDTF">2023-04-10T21:53:57Z</dcterms:created>
  <dcterms:modified xsi:type="dcterms:W3CDTF">2023-06-24T00:04:35Z</dcterms:modified>
</cp:coreProperties>
</file>