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gill-my.sharepoint.com/personal/daniel_sapozhnikov_mail_mcgill_ca/Documents/Dan/Laptop Files/il-33 Project/Nat Prot V2/"/>
    </mc:Choice>
  </mc:AlternateContent>
  <xr:revisionPtr revIDLastSave="1" documentId="13_ncr:1_{90C2BED6-E194-48BD-8211-CC383165AEE3}" xr6:coauthVersionLast="47" xr6:coauthVersionMax="47" xr10:uidLastSave="{17D42877-DBD9-4267-B0CC-3F39695035BA}"/>
  <bookViews>
    <workbookView xWindow="28680" yWindow="-255" windowWidth="29040" windowHeight="15840" xr2:uid="{00000000-000D-0000-FFFF-FFFF00000000}"/>
  </bookViews>
  <sheets>
    <sheet name="Supplementary 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3" i="1" l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</calcChain>
</file>

<file path=xl/sharedStrings.xml><?xml version="1.0" encoding="utf-8"?>
<sst xmlns="http://schemas.openxmlformats.org/spreadsheetml/2006/main" count="2149" uniqueCount="804">
  <si>
    <t>Sequence</t>
  </si>
  <si>
    <t>PAM</t>
  </si>
  <si>
    <t>Strand</t>
  </si>
  <si>
    <t>CCATTACCAGAGCTAACTC</t>
  </si>
  <si>
    <t>TGG</t>
  </si>
  <si>
    <t>hg38</t>
  </si>
  <si>
    <t>-</t>
  </si>
  <si>
    <t>chr12:55745349-55745370</t>
  </si>
  <si>
    <t>NM_005811</t>
  </si>
  <si>
    <t>TCACTACCAGATCTAACTC</t>
  </si>
  <si>
    <t>chr14:67535342-67535363</t>
  </si>
  <si>
    <t>NM_020715</t>
  </si>
  <si>
    <t>GCACTACCTGAGCTATCTC</t>
  </si>
  <si>
    <t>AAG</t>
  </si>
  <si>
    <t>+</t>
  </si>
  <si>
    <t>chr15:43935930-43935951</t>
  </si>
  <si>
    <t>NM_001286490;NR_104455;NM_032892;NM_001286491</t>
  </si>
  <si>
    <t>GCACTCCCAGAGCCAACTC</t>
  </si>
  <si>
    <t>TAG</t>
  </si>
  <si>
    <t>chr15:66825866-66825887</t>
  </si>
  <si>
    <t>GCACAACCAGAGCTAACT</t>
  </si>
  <si>
    <t>chr3:27831324-27831344</t>
  </si>
  <si>
    <t>NR_132438</t>
  </si>
  <si>
    <t>GCACTCCAGAGCTAACT</t>
  </si>
  <si>
    <t>chr14:92177497-92177516</t>
  </si>
  <si>
    <t>GCACTACAGAGCTACTC</t>
  </si>
  <si>
    <t>chr18:51618224-51618243</t>
  </si>
  <si>
    <t>GCACACCAGAGCAACTC</t>
  </si>
  <si>
    <t>GGG</t>
  </si>
  <si>
    <t>chr3:157292251-157292270</t>
  </si>
  <si>
    <t>NM_001167911;NM_001167912;NM_024621</t>
  </si>
  <si>
    <t>GTACAACCAGAGCTAACTG</t>
  </si>
  <si>
    <t>chr1:230074152-230074173</t>
  </si>
  <si>
    <t>NM_004481;NM_001291866;NR_120373</t>
  </si>
  <si>
    <t>GATCTACCAGCGCTAACTC</t>
  </si>
  <si>
    <t>CAG</t>
  </si>
  <si>
    <t>chr1:29580844-29580865</t>
  </si>
  <si>
    <t>GCACTCCGAGAGCTAACGC</t>
  </si>
  <si>
    <t>chr1:77779850-77779871</t>
  </si>
  <si>
    <t>NM_001270384;NM_198549</t>
  </si>
  <si>
    <t>TCACTAACAGAGCCAACTC</t>
  </si>
  <si>
    <t>chr1:95322027-95322048</t>
  </si>
  <si>
    <t>GAACCACCAGAGCAAACTC</t>
  </si>
  <si>
    <t>chr11:4232972-4232993</t>
  </si>
  <si>
    <t>chr11:4278391-4278412</t>
  </si>
  <si>
    <t>chr11:4329549-4329570</t>
  </si>
  <si>
    <t>chr11:4242935-4242956</t>
  </si>
  <si>
    <t>chr11:4288378-4288399</t>
  </si>
  <si>
    <t>chr11:4339539-4339560</t>
  </si>
  <si>
    <t>ACTCTACCAGAGCTACCTC</t>
  </si>
  <si>
    <t>chr13:44778968-44778989</t>
  </si>
  <si>
    <t>GGACTCCCAGAGCAAACTC</t>
  </si>
  <si>
    <t>chr16:4235220-4235241</t>
  </si>
  <si>
    <t>NM_001098814</t>
  </si>
  <si>
    <t>CCACTGCCAGAGCTCACTC</t>
  </si>
  <si>
    <t>chr16:56902729-56902750</t>
  </si>
  <si>
    <t>NM_000339;NM_001126108;NM_001126107</t>
  </si>
  <si>
    <t>GAACTACCTGTGCTAACTC</t>
  </si>
  <si>
    <t>chr18:12174786-12174807</t>
  </si>
  <si>
    <t>chr18:10648448-10648469</t>
  </si>
  <si>
    <t>CCACTTCCAGAGCTAATTC</t>
  </si>
  <si>
    <t>chr2:105616379-105616400</t>
  </si>
  <si>
    <t>GCAGTACAATAGCTAACTC</t>
  </si>
  <si>
    <t>AGG</t>
  </si>
  <si>
    <t>chr2:128218794-128218815</t>
  </si>
  <si>
    <t>TCACTAGCAGAGCTCACTC</t>
  </si>
  <si>
    <t>chr2:129370854-129370875</t>
  </si>
  <si>
    <t>GCACCTCCAGAGCCAACTC</t>
  </si>
  <si>
    <t>CGG</t>
  </si>
  <si>
    <t>chr22:49014832-49014853</t>
  </si>
  <si>
    <t>AAACTACCAAAGCTAACTC</t>
  </si>
  <si>
    <t>chr3:18524634-18524655</t>
  </si>
  <si>
    <t>NR_125803</t>
  </si>
  <si>
    <t>GCACAATCAGAGCTAACTG</t>
  </si>
  <si>
    <t>chr4:55327267-55327288</t>
  </si>
  <si>
    <t>AAACTACCAGAGCTCACTC</t>
  </si>
  <si>
    <t>chr5:61515067-61515088</t>
  </si>
  <si>
    <t>NM_020928</t>
  </si>
  <si>
    <t>chr7:124476055-124476076</t>
  </si>
  <si>
    <t>TCACAACCAGAGCTATCTC</t>
  </si>
  <si>
    <t>chr7:23769739-23769760</t>
  </si>
  <si>
    <t>NM_001260504;NM_031414;NM_032944;NR_048542;NM_001260505</t>
  </si>
  <si>
    <t>TCACAACCAGAGCTCACTC</t>
  </si>
  <si>
    <t>chr8:92978817-92978838</t>
  </si>
  <si>
    <t>GTACGACCAGAGCTAGCTC</t>
  </si>
  <si>
    <t>chr9:121250076-121250097</t>
  </si>
  <si>
    <t>CCACTACCATGACCTAACTC</t>
  </si>
  <si>
    <t>chr12:121699466-121699488</t>
  </si>
  <si>
    <t>GCCCTCACCAGAGCTCACTC</t>
  </si>
  <si>
    <t>chr13:22010690-22010712</t>
  </si>
  <si>
    <t>GCACTACAGAGAGCTAGCTC</t>
  </si>
  <si>
    <t>chr16:79830088-79830110</t>
  </si>
  <si>
    <t>CCACTACCCAGAGCTCACTC</t>
  </si>
  <si>
    <t>chr19:13051352-13051374</t>
  </si>
  <si>
    <t>NM_002501;NM_001271044;NM_001271043</t>
  </si>
  <si>
    <t>GGAGTACCAGAGCTAGACTC</t>
  </si>
  <si>
    <t>chr3:27825907-27825929</t>
  </si>
  <si>
    <t>GCACTTTCAGAGCGTAACTC</t>
  </si>
  <si>
    <t>chr4:98904088-98904110</t>
  </si>
  <si>
    <t>NM_001130679;NM_001130678;NM_001968</t>
  </si>
  <si>
    <t>GCAGTTACCAGCGCTAACTC</t>
  </si>
  <si>
    <t>chr6:151742501-151742523</t>
  </si>
  <si>
    <t>NM_001122742</t>
  </si>
  <si>
    <t>GCACATAACAGAGCTACCTC</t>
  </si>
  <si>
    <t>chr9:76291472-76291494</t>
  </si>
  <si>
    <t>NM_001190482</t>
  </si>
  <si>
    <t>GCATCTGCCAGATCTAACTC</t>
  </si>
  <si>
    <t>chrX:96567441-96567463</t>
  </si>
  <si>
    <t>GCATATCAGAGCAAACTC</t>
  </si>
  <si>
    <t>chr1:93152181-93152201</t>
  </si>
  <si>
    <t>NM_001167830;NM_016040;NR_030761</t>
  </si>
  <si>
    <t>GCAGTCCAGAGCTGACTC</t>
  </si>
  <si>
    <t>chr1:115790542-115790562</t>
  </si>
  <si>
    <t>GAACTACAGAGATAACTC</t>
  </si>
  <si>
    <t>chr1:237818953-237818973</t>
  </si>
  <si>
    <t>NM_001035</t>
  </si>
  <si>
    <t>GCCTAACAGAGCAAACTC</t>
  </si>
  <si>
    <t>chr1:10188439-10188459</t>
  </si>
  <si>
    <t>CCAATACCAGAGCAACTC</t>
  </si>
  <si>
    <t>chr1:110727674-110727694</t>
  </si>
  <si>
    <t>ACACTCCAGACCTAACTC</t>
  </si>
  <si>
    <t>chr11:123891893-123891913</t>
  </si>
  <si>
    <t>ACACTCCACAGCTAACTC</t>
  </si>
  <si>
    <t>chr11:67647407-67647427</t>
  </si>
  <si>
    <t>NM_080658</t>
  </si>
  <si>
    <t>GAACTAGCAGAGTAACTC</t>
  </si>
  <si>
    <t>chr12:17252210-17252230</t>
  </si>
  <si>
    <t>GCACTAACTGGCTAACTC</t>
  </si>
  <si>
    <t>chr13:69434294-69434314</t>
  </si>
  <si>
    <t>CCACTCCAGAGCTCACTC</t>
  </si>
  <si>
    <t>chr14:105538669-105538689</t>
  </si>
  <si>
    <t>GAG</t>
  </si>
  <si>
    <t>chr15:63385249-63385269</t>
  </si>
  <si>
    <t>GCCCACCAGACCTAACTC</t>
  </si>
  <si>
    <t>chr15:92973962-92973982</t>
  </si>
  <si>
    <t>NM_001271</t>
  </si>
  <si>
    <t>GCACTGCAGTGCTAACTC</t>
  </si>
  <si>
    <t>chr18:24961861-24961881</t>
  </si>
  <si>
    <t>TCACACCAGAGCTAGCTC</t>
  </si>
  <si>
    <t>chr19:58398605-58398625</t>
  </si>
  <si>
    <t>GCACTCTAGAGGTAACTC</t>
  </si>
  <si>
    <t>chr2:35274075-35274095</t>
  </si>
  <si>
    <t>ACAATACCAGAGCTAACC</t>
  </si>
  <si>
    <t>chr2:186701893-186701913</t>
  </si>
  <si>
    <t>NM_177454</t>
  </si>
  <si>
    <t>GGAGTACCAGGCTAACTC</t>
  </si>
  <si>
    <t>chr2:234443758-234443778</t>
  </si>
  <si>
    <t>GCACTCCTGACCTAACTC</t>
  </si>
  <si>
    <t>chr22:37185551-37185571</t>
  </si>
  <si>
    <t>NM_031910;NM_182486</t>
  </si>
  <si>
    <t>GCACATCATAGCTAACTC</t>
  </si>
  <si>
    <t>chr3:126761486-126761506</t>
  </si>
  <si>
    <t>NM_032343</t>
  </si>
  <si>
    <t>GCCTACTAGAGCTAAGTC</t>
  </si>
  <si>
    <t>chr3:130937835-130937855</t>
  </si>
  <si>
    <t>NM_001199180;NM_014382;NM_001199185;NM_001199184;NM_001199183;NM_001199182;NM_001199179;NM_001199181;NM_001001487;NM_001001486;NM_001001485</t>
  </si>
  <si>
    <t>GCACCACAGAGTTAACTC</t>
  </si>
  <si>
    <t>chr4:126404134-126404154</t>
  </si>
  <si>
    <t>ACATTACCAGAGCTACTC</t>
  </si>
  <si>
    <t>chr4:161378722-161378742</t>
  </si>
  <si>
    <t>GCAGTCCAGATCTAACTC</t>
  </si>
  <si>
    <t>chr5:132434744-132434764</t>
  </si>
  <si>
    <t>NR_045116</t>
  </si>
  <si>
    <t>GCACTAACTGAGTAACTC</t>
  </si>
  <si>
    <t>chr5:136313977-136313997</t>
  </si>
  <si>
    <t>NM_020389;NM_001167577;NM_001167576;NR_133682</t>
  </si>
  <si>
    <t>TCACTCCAGAGCTACCTC</t>
  </si>
  <si>
    <t>chr6:7289089-7289109</t>
  </si>
  <si>
    <t>NM_003144;NM_001292008;NR_120448</t>
  </si>
  <si>
    <t>CCACCACCAGAGCTACTC</t>
  </si>
  <si>
    <t>chr7:42685158-42685178</t>
  </si>
  <si>
    <t>NR_110833</t>
  </si>
  <si>
    <t>GGACACCAGAGCTAGCTC</t>
  </si>
  <si>
    <t>chr7:144885099-144885119</t>
  </si>
  <si>
    <t>GCATTACAGAGCTACCTC</t>
  </si>
  <si>
    <t>chr8:20142358-20142378</t>
  </si>
  <si>
    <t>GAGCTACCAGAGCTAACT</t>
  </si>
  <si>
    <t>chr8:32740896-32740916</t>
  </si>
  <si>
    <t>NM_013962;NM_001159995;NM_013956;NM_001160001;NM_001160008;NM_001160005;NM_001160004;NM_001159999;NM_013958;NM_013957;NM_013960;NM_013964;NM_013959;NM_001159996</t>
  </si>
  <si>
    <t>GCAAACCAGAGCTCACTC</t>
  </si>
  <si>
    <t>chr8:119148525-119148545</t>
  </si>
  <si>
    <t>GCAATACAGAGATAACTC</t>
  </si>
  <si>
    <t>chrX:54035481-54035501</t>
  </si>
  <si>
    <t>NM_001184898;NM_001184896;NM_015107;NM_001184897</t>
  </si>
  <si>
    <t>GGACACCAGAGCAAACTC</t>
  </si>
  <si>
    <t>chrX:58201518-58201538</t>
  </si>
  <si>
    <t>GCACTCACCACAAGCTAACTC</t>
  </si>
  <si>
    <t>chr18:4143459-4143482</t>
  </si>
  <si>
    <t>NM_001242761;NM_004746</t>
  </si>
  <si>
    <t>GCACTAAACAGATGCTAACTC</t>
  </si>
  <si>
    <t>chr3:33909642-33909665</t>
  </si>
  <si>
    <t>CCACTACAGAGCTAAGCTC</t>
  </si>
  <si>
    <t>chr1:24573237-24573258</t>
  </si>
  <si>
    <t>NM_001010980</t>
  </si>
  <si>
    <t>GCACTATCCTGGCTAACTC</t>
  </si>
  <si>
    <t>chr10:72219674-72219695</t>
  </si>
  <si>
    <t>NM_173473;NM_001242548;NM_001242547;NM_001242546;NR_038392;NR_038391</t>
  </si>
  <si>
    <t>GCAAACCAGAGCTCAACTC</t>
  </si>
  <si>
    <t>chr15:85899660-85899681</t>
  </si>
  <si>
    <t>GCATAGCCAGAGGTAACTC</t>
  </si>
  <si>
    <t>chr2:185101937-185101958</t>
  </si>
  <si>
    <t>ACACTACCCAGAGCAACTC</t>
  </si>
  <si>
    <t>chr2:224899383-224899404</t>
  </si>
  <si>
    <t>NM_001290263;NM_014689</t>
  </si>
  <si>
    <t>GCATACACAGAGCTATCTC</t>
  </si>
  <si>
    <t>chr21:28130197-28130218</t>
  </si>
  <si>
    <t>NR_126010;NR_126012</t>
  </si>
  <si>
    <t>CCACTCCAGAGCTAACTAC</t>
  </si>
  <si>
    <t>chr3:46915257-46915278</t>
  </si>
  <si>
    <t>GCACAGCAGAGCTAACTCA</t>
  </si>
  <si>
    <t>chr4:40521831-40521852</t>
  </si>
  <si>
    <t>NM_001098634</t>
  </si>
  <si>
    <t>GCATACCAAGAGCTAAGTC</t>
  </si>
  <si>
    <t>chr6:167656415-167656436</t>
  </si>
  <si>
    <t>GCACTGCTCAGAGCTAACT</t>
  </si>
  <si>
    <t>chr6:46280159-46280180</t>
  </si>
  <si>
    <t>NM_001251974;NM_001251973;NM_005822;NR_125838</t>
  </si>
  <si>
    <t>GCCTACCCAGAGCTTACTC</t>
  </si>
  <si>
    <t>chr8:91827539-91827560</t>
  </si>
  <si>
    <t>GCACGCACCAGAGCTACTC</t>
  </si>
  <si>
    <t>chrX:41400271-41400292</t>
  </si>
  <si>
    <t>GCCTACCAAGAGCTAAGTC</t>
  </si>
  <si>
    <t>chrX:14680915-14680936</t>
  </si>
  <si>
    <t>NM_001118886;NM_002063;NM_001118885;NM_001171942</t>
  </si>
  <si>
    <t>GCATAGCCAGAGATAACTC</t>
  </si>
  <si>
    <t>chrY:16487052-16487073</t>
  </si>
  <si>
    <t>GCACTCAGAGCTCACTC</t>
  </si>
  <si>
    <t>chr1:2514948-2514967</t>
  </si>
  <si>
    <t>NM_018216</t>
  </si>
  <si>
    <t>GACTACAGAGCTAAGTC</t>
  </si>
  <si>
    <t>chr10:104229235-104229254</t>
  </si>
  <si>
    <t>NM_025145</t>
  </si>
  <si>
    <t>GCATCCCAGAGCTAACT</t>
  </si>
  <si>
    <t>chr12:31940267-31940286</t>
  </si>
  <si>
    <t>TCCTACCAGAGTAACTC</t>
  </si>
  <si>
    <t>chr12:104562411-104562430</t>
  </si>
  <si>
    <t>NM_018413;NM_001173982</t>
  </si>
  <si>
    <t>GCACCCAGAGCTATCTC</t>
  </si>
  <si>
    <t>chr12:131002708-131002727</t>
  </si>
  <si>
    <t>NM_198827</t>
  </si>
  <si>
    <t>GTCTACCAGAGCTACTC</t>
  </si>
  <si>
    <t>chr14:50871422-50871441</t>
  </si>
  <si>
    <t>GCAAACCAGAGTAACTC</t>
  </si>
  <si>
    <t>chr16:5524229-5524248</t>
  </si>
  <si>
    <t>GCACCCAGTGCTAACTC</t>
  </si>
  <si>
    <t>chr18:31343407-31343426</t>
  </si>
  <si>
    <t>NM_001942;NR_110789;NR_110788</t>
  </si>
  <si>
    <t>GCTACCAAAGCTAACTC</t>
  </si>
  <si>
    <t>chr18:63992319-63992338</t>
  </si>
  <si>
    <t>GATACCAGAGCTAACGC</t>
  </si>
  <si>
    <t>chr19:33255425-33255444</t>
  </si>
  <si>
    <t>GGATACCAGAGCAACTC</t>
  </si>
  <si>
    <t>chr2:197505000-197505019</t>
  </si>
  <si>
    <t>NM_001202485</t>
  </si>
  <si>
    <t>GCACACAGAGCTCACTC</t>
  </si>
  <si>
    <t>chr20:62274608-62274627</t>
  </si>
  <si>
    <t>NM_001278649;NM_014835;NM_144498</t>
  </si>
  <si>
    <t>GCACACAGAGCTGACTC</t>
  </si>
  <si>
    <t>chr21:44982448-44982467</t>
  </si>
  <si>
    <t>GCATGCCAGAGCAACTC</t>
  </si>
  <si>
    <t>chr3:57201760-57201779</t>
  </si>
  <si>
    <t>GCACATCAGAGCTACTC</t>
  </si>
  <si>
    <t>chr3:70484650-70484669</t>
  </si>
  <si>
    <t>GCAAACCAGAGCTAATC</t>
  </si>
  <si>
    <t>chr3:82957175-82957194</t>
  </si>
  <si>
    <t>GCACATCAGAGTAACTC</t>
  </si>
  <si>
    <t>chr3:116010664-116010683</t>
  </si>
  <si>
    <t>NM_002338</t>
  </si>
  <si>
    <t>ACACTCCAGAGCTAACC</t>
  </si>
  <si>
    <t>chr3:101505590-101505609</t>
  </si>
  <si>
    <t>NM_001282804;NM_001282803;NM_001282802;NM_020654;NM_001282801;NM_001077203</t>
  </si>
  <si>
    <t>GCACGCCAGAGCTAACT</t>
  </si>
  <si>
    <t>chr3:156682645-156682664</t>
  </si>
  <si>
    <t>NM_001184718;NM_001184717;NM_015508</t>
  </si>
  <si>
    <t>GACTACAGAGCCAACTC</t>
  </si>
  <si>
    <t>chr4:101782363-101782382</t>
  </si>
  <si>
    <t>GCACTCAAGAGCAACTC</t>
  </si>
  <si>
    <t>chr6:16542159-16542178</t>
  </si>
  <si>
    <t>NM_000332;NM_001128164</t>
  </si>
  <si>
    <t>GCGCACCAGAGTAACTC</t>
  </si>
  <si>
    <t>chr6:135950906-135950925</t>
  </si>
  <si>
    <t>NM_018945</t>
  </si>
  <si>
    <t>GCACTAAAGAGCTACTC</t>
  </si>
  <si>
    <t>chr6:159710591-159710610</t>
  </si>
  <si>
    <t>GCCACCAGAGCTCACTC</t>
  </si>
  <si>
    <t>chr9:79543259-79543278</t>
  </si>
  <si>
    <t>GAACTCCAGAGTAACTC</t>
  </si>
  <si>
    <t>chr9:82299353-82299372</t>
  </si>
  <si>
    <t>GCATATCAGAGCTAATC</t>
  </si>
  <si>
    <t>chrX:13305814-13305833</t>
  </si>
  <si>
    <t>GACACCAGAGCAAACTC</t>
  </si>
  <si>
    <t>chrX:58236610-58236629</t>
  </si>
  <si>
    <t>GCACAACAGAGTAACTC</t>
  </si>
  <si>
    <t>chrX:144905468-144905487</t>
  </si>
  <si>
    <t>GCCTACAGAGCTAGACTC</t>
  </si>
  <si>
    <t>chr6:60254097-60254117</t>
  </si>
  <si>
    <t>GCACACAGAGCTAGACTC</t>
  </si>
  <si>
    <t>chr8:58883134-58883154</t>
  </si>
  <si>
    <t>NM_014729</t>
  </si>
  <si>
    <t>GACTCCAGAGCTAACT</t>
  </si>
  <si>
    <t>chr12:74043767-74043785</t>
  </si>
  <si>
    <t>GCATCCAGAGCAACTC</t>
  </si>
  <si>
    <t>chr16:23942995-23943013</t>
  </si>
  <si>
    <t>NM_002738;NM_212535</t>
  </si>
  <si>
    <t>GCATACAGAGCTAATC</t>
  </si>
  <si>
    <t>chr16:7881567-7881585</t>
  </si>
  <si>
    <t>GCATCCAGAGTAACTC</t>
  </si>
  <si>
    <t>chr3:45958072-45958090</t>
  </si>
  <si>
    <t>NM_024513</t>
  </si>
  <si>
    <t>GCTACCAGACTAACTC</t>
  </si>
  <si>
    <t>chr4:118025964-118025982</t>
  </si>
  <si>
    <t>GCACTTCCAGTGCTAACTC</t>
  </si>
  <si>
    <t>mm10</t>
  </si>
  <si>
    <t>chr14:29901196-29901217</t>
  </si>
  <si>
    <t>GTACCACCAGAGCTAACTC</t>
  </si>
  <si>
    <t>chrX:52971470-52971491</t>
  </si>
  <si>
    <t>GCACTAACAGTAGCTAACTC</t>
  </si>
  <si>
    <t>chr8:64341198-64341220</t>
  </si>
  <si>
    <t>CCACACCAGAGCTAACTC</t>
  </si>
  <si>
    <t>chr10:18895605-18895625</t>
  </si>
  <si>
    <t>GGACTACCAGACTAACTC</t>
  </si>
  <si>
    <t>chr2:25405736-25405756</t>
  </si>
  <si>
    <t>NM_008721</t>
  </si>
  <si>
    <t>GCACAGCAGAGCTAACTC</t>
  </si>
  <si>
    <t>chr2:142343208-142343228</t>
  </si>
  <si>
    <t>NM_001013802</t>
  </si>
  <si>
    <t>chr3:21499391-21499411</t>
  </si>
  <si>
    <t>GCCTACCAGGCTAACTC</t>
  </si>
  <si>
    <t>chr11:72371761-72371780</t>
  </si>
  <si>
    <t>GCACTACAGGCTAACTC</t>
  </si>
  <si>
    <t>chr5:128985145-128985164</t>
  </si>
  <si>
    <t>NM_001286033;NM_001286034;NM_007941</t>
  </si>
  <si>
    <t>GCACTAAGAGCTAACTC</t>
  </si>
  <si>
    <t>chr8:102120437-102120456</t>
  </si>
  <si>
    <t>GCACTACTGGAACTAACTC</t>
  </si>
  <si>
    <t>chr1:20309926-20309947</t>
  </si>
  <si>
    <t>NM_153179</t>
  </si>
  <si>
    <t>GGACTATCAGAGCTACCTC</t>
  </si>
  <si>
    <t>chr1:116948075-116948096</t>
  </si>
  <si>
    <t>ACACAACCAGACCTAACTC</t>
  </si>
  <si>
    <t>chr10:45352055-45352076</t>
  </si>
  <si>
    <t>NM_024285</t>
  </si>
  <si>
    <t>TCAATACCAGAGATAACTC</t>
  </si>
  <si>
    <t>chr10:126477599-126477620</t>
  </si>
  <si>
    <t>GCATTCCCAGAGCTAAGTC</t>
  </si>
  <si>
    <t>chr15:72865044-72865065</t>
  </si>
  <si>
    <t>NM_029640;NM_180662;NM_001164642;NM_001164641</t>
  </si>
  <si>
    <t>GCAATTCCAGAGCAAACTC</t>
  </si>
  <si>
    <t>chr15:25341976-25341997</t>
  </si>
  <si>
    <t>GAACAACCAGACCTAACTC</t>
  </si>
  <si>
    <t>chr18:61601199-61601220</t>
  </si>
  <si>
    <t>GCACTTACAGAGCTAACTT</t>
  </si>
  <si>
    <t>chr2:127148439-127148460</t>
  </si>
  <si>
    <t>GCAAAACCAGAGCTAACTT</t>
  </si>
  <si>
    <t>chr2:133905749-133905770</t>
  </si>
  <si>
    <t>GAACTTCCAGAGCTAACTG</t>
  </si>
  <si>
    <t>chr3:107615769-107615790</t>
  </si>
  <si>
    <t>NM_153563</t>
  </si>
  <si>
    <t>GCTCTCCCAGAGCTAACTG</t>
  </si>
  <si>
    <t>chr4:123177770-123177791</t>
  </si>
  <si>
    <t>TCACCACCAGAGCTTACTC</t>
  </si>
  <si>
    <t>chr4:126792166-126792187</t>
  </si>
  <si>
    <t>NM_133886;NM_001035526;NM_001035525</t>
  </si>
  <si>
    <t>GCACTAGAAGAGGTAACTC</t>
  </si>
  <si>
    <t>chr4:89372366-89372387</t>
  </si>
  <si>
    <t>NR_132431</t>
  </si>
  <si>
    <t>ACATTACCAGACCTAACTC</t>
  </si>
  <si>
    <t>chr6:99810560-99810581</t>
  </si>
  <si>
    <t>GCAAAACCACAGCTAACTC</t>
  </si>
  <si>
    <t>chr8:114485851-114485872</t>
  </si>
  <si>
    <t>NM_019573</t>
  </si>
  <si>
    <t>GAACTGCCAGAGCTGACTC</t>
  </si>
  <si>
    <t>chrX:138384733-138384754</t>
  </si>
  <si>
    <t>NM_030688</t>
  </si>
  <si>
    <t>GCTCTTCCAGAGCTACACTC</t>
  </si>
  <si>
    <t>chr1:4447154-4447176</t>
  </si>
  <si>
    <t>ACACCTACCAGACCTAACTC</t>
  </si>
  <si>
    <t>chr12:54924644-54924666</t>
  </si>
  <si>
    <t>NM_013815</t>
  </si>
  <si>
    <t>GCACTAGAAGAAGCTAACTC</t>
  </si>
  <si>
    <t>chr13:106098735-106098757</t>
  </si>
  <si>
    <t>GCACTAACAGGGGCTAACTC</t>
  </si>
  <si>
    <t>chr13:112901140-112901162</t>
  </si>
  <si>
    <t>NM_028151</t>
  </si>
  <si>
    <t>GCAATACCAGGATCTAACTC</t>
  </si>
  <si>
    <t>chr17:46978762-46978784</t>
  </si>
  <si>
    <t>NM_001177374;NM_146078</t>
  </si>
  <si>
    <t>GCCCTACCAGGAGCTAACTA</t>
  </si>
  <si>
    <t>chr19:37605914-37605936</t>
  </si>
  <si>
    <t>NM_175353</t>
  </si>
  <si>
    <t>CCACATACCAGAACTAACTC</t>
  </si>
  <si>
    <t>chr4:138402925-138402947</t>
  </si>
  <si>
    <t>CCACTCCCAGAGCTAAACTC</t>
  </si>
  <si>
    <t>chr6:148281598-148281620</t>
  </si>
  <si>
    <t>NM_198967</t>
  </si>
  <si>
    <t>GCACTAGTCAGAGGTAACTC</t>
  </si>
  <si>
    <t>chr7:28412406-28412428</t>
  </si>
  <si>
    <t>NM_175021</t>
  </si>
  <si>
    <t>GCAGTACCCAGAGCTTACTC</t>
  </si>
  <si>
    <t>chr7:41380050-41380072</t>
  </si>
  <si>
    <t>NM_183167;NM_001199330</t>
  </si>
  <si>
    <t>chr7:41486119-41486141</t>
  </si>
  <si>
    <t>NM_001033530</t>
  </si>
  <si>
    <t>GACTCCCAGAGATAACTC</t>
  </si>
  <si>
    <t>chr1:90157168-90157188</t>
  </si>
  <si>
    <t>GCATTACAGAGCTAGCTC</t>
  </si>
  <si>
    <t>chr1:20714544-20714564</t>
  </si>
  <si>
    <t>TCCTACCAGGGCTAACTC</t>
  </si>
  <si>
    <t>chr1:20790023-20790043</t>
  </si>
  <si>
    <t>GCATTACAGAGCCAACTC</t>
  </si>
  <si>
    <t>chr1:84576907-84576927</t>
  </si>
  <si>
    <t>NM_152915</t>
  </si>
  <si>
    <t>GCTCTACAGAGCTAGCTC</t>
  </si>
  <si>
    <t>chr10:13204220-13204240</t>
  </si>
  <si>
    <t>GCACTGGCAGAGCTACTC</t>
  </si>
  <si>
    <t>chr10:31394550-31394570</t>
  </si>
  <si>
    <t>NM_009413</t>
  </si>
  <si>
    <t>GCCAACCAAAGCTAACTC</t>
  </si>
  <si>
    <t>chr10:60597963-60597983</t>
  </si>
  <si>
    <t>NM_023370;NM_001252635;NR_045556</t>
  </si>
  <si>
    <t>GCATCCCACAGCTAACTC</t>
  </si>
  <si>
    <t>chr10:66293605-66293625</t>
  </si>
  <si>
    <t>GCACACAAGAGCTAACAC</t>
  </si>
  <si>
    <t>chr10:122504937-122504957</t>
  </si>
  <si>
    <t>GCACTGGCAGAGCAACTC</t>
  </si>
  <si>
    <t>chr10:129399079-129399099</t>
  </si>
  <si>
    <t>CCACACCAGAGCTAACCC</t>
  </si>
  <si>
    <t>chr10:84143458-84143478</t>
  </si>
  <si>
    <t>GCCCTCCAGAGCTAACTG</t>
  </si>
  <si>
    <t>chr10:122221077-122221097</t>
  </si>
  <si>
    <t>GAATACCAGAGCTAACTT</t>
  </si>
  <si>
    <t>chr11:102410325-102410345</t>
  </si>
  <si>
    <t>GGACTACAGAGGTAACTC</t>
  </si>
  <si>
    <t>chr11:19205971-19205991</t>
  </si>
  <si>
    <t>GCCCAACCAGGCTAACTC</t>
  </si>
  <si>
    <t>chr12:50135035-50135055</t>
  </si>
  <si>
    <t>GACTGCCAAAGCTAACTC</t>
  </si>
  <si>
    <t>chr12:54131808-54131828</t>
  </si>
  <si>
    <t>TCAATACCAGGCTAACTC</t>
  </si>
  <si>
    <t>chr12:55550368-55550388</t>
  </si>
  <si>
    <t>GCATCCCAGAGCTCACTC</t>
  </si>
  <si>
    <t>chr12:85727681-85727701</t>
  </si>
  <si>
    <t>GCAGACCAGAGCTGACTC</t>
  </si>
  <si>
    <t>chr12:116524945-116524965</t>
  </si>
  <si>
    <t>NM_011215</t>
  </si>
  <si>
    <t>GAACAACCAGAGCTACTC</t>
  </si>
  <si>
    <t>chr14:45520230-45520250</t>
  </si>
  <si>
    <t>NM_146054</t>
  </si>
  <si>
    <t>chr14:75453942-75453962</t>
  </si>
  <si>
    <t>GGACTCCAGAGCAAACTC</t>
  </si>
  <si>
    <t>chr15:49477682-49477702</t>
  </si>
  <si>
    <t>GTACTACAAGAGCTACTC</t>
  </si>
  <si>
    <t>chr16:24561897-24561917</t>
  </si>
  <si>
    <t>NM_178665;NM_001145952</t>
  </si>
  <si>
    <t>GAACTACAGAGCTAGCTC</t>
  </si>
  <si>
    <t>chr16:5944270-5944290</t>
  </si>
  <si>
    <t>NM_021477</t>
  </si>
  <si>
    <t>GCACAGCAGAGCTGACTC</t>
  </si>
  <si>
    <t>chr16:31746551-31746571</t>
  </si>
  <si>
    <t>NM_001252433;NM_001252434;NM_001252435;NM_007862;NR_045516</t>
  </si>
  <si>
    <t>GCATATCAGAGCTAACTA</t>
  </si>
  <si>
    <t>chr16:95118114-95118134</t>
  </si>
  <si>
    <t>GAACTCCAGAGCTACCTC</t>
  </si>
  <si>
    <t>chr17:77951125-77951145</t>
  </si>
  <si>
    <t>GGACTACAGAGCTAGCTC</t>
  </si>
  <si>
    <t>chr17:74353604-74353624</t>
  </si>
  <si>
    <t>NM_001162870;NM_016962</t>
  </si>
  <si>
    <t>chr18:19159082-19159102</t>
  </si>
  <si>
    <t>GCCCCACCAGAGCTAACC</t>
  </si>
  <si>
    <t>chr18:74238660-74238680</t>
  </si>
  <si>
    <t>GCACAGCAGAGCTAACCC</t>
  </si>
  <si>
    <t>chr18:11105248-11105268</t>
  </si>
  <si>
    <t>chr18:85849155-85849175</t>
  </si>
  <si>
    <t>GGACTACAGAGCTAATTC</t>
  </si>
  <si>
    <t>chr19:21673038-21673058</t>
  </si>
  <si>
    <t>NM_146096</t>
  </si>
  <si>
    <t>CCACTGCCAGAGCTAATC</t>
  </si>
  <si>
    <t>chr2:26368735-26368755</t>
  </si>
  <si>
    <t>NM_001290419;NM_172339</t>
  </si>
  <si>
    <t>chr2:160408457-160408477</t>
  </si>
  <si>
    <t>GCACTGCCGAGCTAAGTC</t>
  </si>
  <si>
    <t>chr3:22469211-22469231</t>
  </si>
  <si>
    <t>ACACTACAGAGCTGACTC</t>
  </si>
  <si>
    <t>chr3:37874686-37874706</t>
  </si>
  <si>
    <t>GCATAGCAGAGCTGACTC</t>
  </si>
  <si>
    <t>chr4:4732171-4732191</t>
  </si>
  <si>
    <t>chr4:48102426-48102446</t>
  </si>
  <si>
    <t>CCACACCAGAACTAACTC</t>
  </si>
  <si>
    <t>chr4:101037371-101037391</t>
  </si>
  <si>
    <t>GCACTCCTGAGCTAACCC</t>
  </si>
  <si>
    <t>chr4:143204549-143204569</t>
  </si>
  <si>
    <t>NM_001256380;NM_001081355</t>
  </si>
  <si>
    <t>TAACTACCAGACTAACTC</t>
  </si>
  <si>
    <t>chr4:77663465-77663485</t>
  </si>
  <si>
    <t>NM_011211</t>
  </si>
  <si>
    <t>GCAAAACCAGACTAACTC</t>
  </si>
  <si>
    <t>chr4:130955086-130955106</t>
  </si>
  <si>
    <t>NM_010769</t>
  </si>
  <si>
    <t>TCCCTACCAGGCTAACTC</t>
  </si>
  <si>
    <t>chr5:116177193-116177213</t>
  </si>
  <si>
    <t>NM_177759</t>
  </si>
  <si>
    <t>chr5:140201083-140201103</t>
  </si>
  <si>
    <t>NM_010752</t>
  </si>
  <si>
    <t>GCAGAACCAGAGCTAACT</t>
  </si>
  <si>
    <t>chr5:31474631-31474651</t>
  </si>
  <si>
    <t>NM_172993</t>
  </si>
  <si>
    <t>chr6:120052515-120052535</t>
  </si>
  <si>
    <t>GCACTCAAGAGCTATCTC</t>
  </si>
  <si>
    <t>chr6:39423411-39423431</t>
  </si>
  <si>
    <t>GCACAACAGAGCTCACTC</t>
  </si>
  <si>
    <t>chr6:61138910-61138930</t>
  </si>
  <si>
    <t>GCATGCCAGAGCTAGCTC</t>
  </si>
  <si>
    <t>chr7:48993135-48993155</t>
  </si>
  <si>
    <t>NM_001111016</t>
  </si>
  <si>
    <t>chr7:110583899-110583919</t>
  </si>
  <si>
    <t>NM_177324</t>
  </si>
  <si>
    <t>GATTACCAAAGCTAACTC</t>
  </si>
  <si>
    <t>chr8:51600530-51600550</t>
  </si>
  <si>
    <t>GCTCTACAGAGCAAACTC</t>
  </si>
  <si>
    <t>chr8:119884662-119884682</t>
  </si>
  <si>
    <t>GTACTACAGAGCAAACTC</t>
  </si>
  <si>
    <t>chr9:19656543-19656563</t>
  </si>
  <si>
    <t>chr9:43145953-43145973</t>
  </si>
  <si>
    <t>NM_011139</t>
  </si>
  <si>
    <t>GCACAACTAGAGCAACTC</t>
  </si>
  <si>
    <t>chrX:121824872-121824892</t>
  </si>
  <si>
    <t>chrX:141682772-141682792</t>
  </si>
  <si>
    <t>NM_007736;NM_001163155</t>
  </si>
  <si>
    <t>chrX:151416005-151416025</t>
  </si>
  <si>
    <t>NM_198105</t>
  </si>
  <si>
    <t>GTACCACCAGAGCTAACT</t>
  </si>
  <si>
    <t>chrX:154897690-154897710</t>
  </si>
  <si>
    <t>GCACCTCACCAGAGCTAACTT</t>
  </si>
  <si>
    <t>chr1:150219179-150219202</t>
  </si>
  <si>
    <t>GCACTGAACCAGAGCTAACTG</t>
  </si>
  <si>
    <t>chr4:54381513-54381536</t>
  </si>
  <si>
    <t>GCACTACCACAGAGCTATCTC</t>
  </si>
  <si>
    <t>chr8:95915346-95915369</t>
  </si>
  <si>
    <t>GCACTGCCCAGAGCTAAGCTC</t>
  </si>
  <si>
    <t>chr8:15904081-15904104</t>
  </si>
  <si>
    <t>NM_053171</t>
  </si>
  <si>
    <t>GCATACCTAGAGCTGACTC</t>
  </si>
  <si>
    <t>chr1:89572062-89572083</t>
  </si>
  <si>
    <t>NM_001037136;NM_178119</t>
  </si>
  <si>
    <t>CCACATACCAGACTAACTC</t>
  </si>
  <si>
    <t>chr10:31772105-31772126</t>
  </si>
  <si>
    <t>NM_001013411</t>
  </si>
  <si>
    <t>GACTTCCAGAGCATAACTC</t>
  </si>
  <si>
    <t>chr11:107612577-107612598</t>
  </si>
  <si>
    <t>NM_198298</t>
  </si>
  <si>
    <t>GCATACCCAGGGCTAACTC</t>
  </si>
  <si>
    <t>chr13:18299561-18299582</t>
  </si>
  <si>
    <t>NM_175006</t>
  </si>
  <si>
    <t>CCACTCCAGAGCTGAACTC</t>
  </si>
  <si>
    <t>chr14:77903209-77903230</t>
  </si>
  <si>
    <t>GGACTACACAGAGCAACTC</t>
  </si>
  <si>
    <t>chr15:78912511-78912532</t>
  </si>
  <si>
    <t>GTACTCCAGAGCTGAACTC</t>
  </si>
  <si>
    <t>chr16:17408963-17408984</t>
  </si>
  <si>
    <t>NM_023348</t>
  </si>
  <si>
    <t>GCTCTACCAGGAGCTAACT</t>
  </si>
  <si>
    <t>chr16:97246769-97246790</t>
  </si>
  <si>
    <t>GCACTCCCATGAGCAACTC</t>
  </si>
  <si>
    <t>chr18:34383058-34383079</t>
  </si>
  <si>
    <t>GCACCCCAGAGCTGAACTC</t>
  </si>
  <si>
    <t>chr2:28442024-28442045</t>
  </si>
  <si>
    <t>GCAACTCCACAGCTAACTC</t>
  </si>
  <si>
    <t>chr2:140994981-140995002</t>
  </si>
  <si>
    <t>GGACACCAGAGCTCAACTC</t>
  </si>
  <si>
    <t>chr2:144556278-144556299</t>
  </si>
  <si>
    <t>NM_001252545;NM_001252544;NM_001252543;NM_019787</t>
  </si>
  <si>
    <t>GCACAACCATGAGTAACTC</t>
  </si>
  <si>
    <t>chr3:102960225-102960246</t>
  </si>
  <si>
    <t>NM_201619;NM_198658;NM_201622</t>
  </si>
  <si>
    <t>GCCGACCAGAGCTCAACTC</t>
  </si>
  <si>
    <t>chr4:108845078-108845099</t>
  </si>
  <si>
    <t>NM_025334</t>
  </si>
  <si>
    <t>ACACTACAGAGCTCAACTC</t>
  </si>
  <si>
    <t>chr6:39578330-39578351</t>
  </si>
  <si>
    <t>NM_178873</t>
  </si>
  <si>
    <t>GCATCTACAGAGCTAATTC</t>
  </si>
  <si>
    <t>chr6:128527479-128527500</t>
  </si>
  <si>
    <t>GCCTAGCAGAGCTAAACTC</t>
  </si>
  <si>
    <t>chr7:16246715-16246736</t>
  </si>
  <si>
    <t>GCATCTCCCAGGCTAACTC</t>
  </si>
  <si>
    <t>chr7:79748899-79748920</t>
  </si>
  <si>
    <t>NM_001037927</t>
  </si>
  <si>
    <t>GCGCTCCAGAGCTAACGTC</t>
  </si>
  <si>
    <t>chr8:120100924-120100945</t>
  </si>
  <si>
    <t>NM_133967</t>
  </si>
  <si>
    <t>GCACTGCCGATGCTAACTC</t>
  </si>
  <si>
    <t>chr9:57487649-57487670</t>
  </si>
  <si>
    <t>CCATACCAGGCTAACTC</t>
  </si>
  <si>
    <t>chr1:35918555-35918574</t>
  </si>
  <si>
    <t>chr1:38950558-38950577</t>
  </si>
  <si>
    <t>GATTACCAGAGCTACTC</t>
  </si>
  <si>
    <t>chr1:62130297-62130316</t>
  </si>
  <si>
    <t>NM_001081050</t>
  </si>
  <si>
    <t>GCCTCCAGAGCTAACAC</t>
  </si>
  <si>
    <t>chr1:16666590-16666609</t>
  </si>
  <si>
    <t>NM_026392;NM_027415</t>
  </si>
  <si>
    <t>GCCTACAGAGCTAGCTC</t>
  </si>
  <si>
    <t>chr1:62105794-62105813</t>
  </si>
  <si>
    <t>GCCTACAGAGCTATCTC</t>
  </si>
  <si>
    <t>chr1:167317609-167317628</t>
  </si>
  <si>
    <t>NM_001039483</t>
  </si>
  <si>
    <t>GCAGTACAGAGCTACTC</t>
  </si>
  <si>
    <t>chr10:121258329-121258348</t>
  </si>
  <si>
    <t>GACACCAGAGCTCACTC</t>
  </si>
  <si>
    <t>chr10:124040464-124040483</t>
  </si>
  <si>
    <t>GCACTCCTGGCTAACTC</t>
  </si>
  <si>
    <t>chr11:4093556-4093575</t>
  </si>
  <si>
    <t>NM_026443</t>
  </si>
  <si>
    <t>GCTCTACAGAGCAACTC</t>
  </si>
  <si>
    <t>chr11:115499300-115499319</t>
  </si>
  <si>
    <t>NM_008258</t>
  </si>
  <si>
    <t>GCCTACAGAGCTAATTC</t>
  </si>
  <si>
    <t>chr11:80246488-80246507</t>
  </si>
  <si>
    <t>NM_001163355;NM_001163354;NM_021536</t>
  </si>
  <si>
    <t>GCCTCCCAGGCTAACTC</t>
  </si>
  <si>
    <t>chr11:83563921-83563940</t>
  </si>
  <si>
    <t>GCACTGCAGAGCTAATC</t>
  </si>
  <si>
    <t>chr12:66954424-66954443</t>
  </si>
  <si>
    <t>NM_001193266;NM_207010</t>
  </si>
  <si>
    <t>GCCTCCAGTGCTAACTC</t>
  </si>
  <si>
    <t>chr13:86805297-86805316</t>
  </si>
  <si>
    <t>GCCCTCCAGAGTAACTC</t>
  </si>
  <si>
    <t>chr13:46374310-46374329</t>
  </si>
  <si>
    <t>GCACCCAAAGCTAACTC</t>
  </si>
  <si>
    <t>chr13:51469560-51469579</t>
  </si>
  <si>
    <t>NM_009167</t>
  </si>
  <si>
    <t>GTACACCAGACTAACTC</t>
  </si>
  <si>
    <t>chr13:105239282-105239301</t>
  </si>
  <si>
    <t>NM_027934</t>
  </si>
  <si>
    <t>TCACTACAGAGCTAACT</t>
  </si>
  <si>
    <t>chr14:72712516-72712535</t>
  </si>
  <si>
    <t>ACCTACCAGGCTAACTC</t>
  </si>
  <si>
    <t>chr14:85209938-85209957</t>
  </si>
  <si>
    <t>GCCACCAGTGCTAACTC</t>
  </si>
  <si>
    <t>chr14:34880223-34880242</t>
  </si>
  <si>
    <t>NM_008166</t>
  </si>
  <si>
    <t>GCACACAGAGCAAACTC</t>
  </si>
  <si>
    <t>chr14:101851241-101851260</t>
  </si>
  <si>
    <t>NM_201529</t>
  </si>
  <si>
    <t>GCACTGCAGAGCTAACT</t>
  </si>
  <si>
    <t>chr15:27539908-27539927</t>
  </si>
  <si>
    <t>NM_020332</t>
  </si>
  <si>
    <t>GACTATCAGGCTAACTC</t>
  </si>
  <si>
    <t>chr17:5578946-5578965</t>
  </si>
  <si>
    <t>NM_146073</t>
  </si>
  <si>
    <t>GACCACCAGAGTAACTC</t>
  </si>
  <si>
    <t>chr17:9927533-9927552</t>
  </si>
  <si>
    <t>GCTCTCCAGAGCTAACT</t>
  </si>
  <si>
    <t>chr17:33638962-33638981</t>
  </si>
  <si>
    <t>NR_028279;NM_001002842</t>
  </si>
  <si>
    <t>TCACTACAGAGCTACTC</t>
  </si>
  <si>
    <t>chr17:86386236-86386255</t>
  </si>
  <si>
    <t>NM_011104</t>
  </si>
  <si>
    <t>TCACACCAGAGCTAACC</t>
  </si>
  <si>
    <t>chr19:29858891-29858910</t>
  </si>
  <si>
    <t>chr19:58055166-58055185</t>
  </si>
  <si>
    <t>NM_181415</t>
  </si>
  <si>
    <t>GACTCCAGAGCTCACTC</t>
  </si>
  <si>
    <t>chr19:42676232-42676251</t>
  </si>
  <si>
    <t>GCACACAGAGGTAACTC</t>
  </si>
  <si>
    <t>chr2:119355774-119355793</t>
  </si>
  <si>
    <t>GCACTCCCAGCTAACTC</t>
  </si>
  <si>
    <t>chr2:181322844-181322863</t>
  </si>
  <si>
    <t>NM_001166667;NM_001166668;NM_001166666;NM_001001882;NM_001166665;NR_030710</t>
  </si>
  <si>
    <t>GCACATCAGGCTAACTC</t>
  </si>
  <si>
    <t>chr2:32155589-32155608</t>
  </si>
  <si>
    <t>NM_172661;NM_001159634</t>
  </si>
  <si>
    <t>GATACCAGACCTAACTC</t>
  </si>
  <si>
    <t>chr2:169795188-169795207</t>
  </si>
  <si>
    <t>NM_080455</t>
  </si>
  <si>
    <t>chr3:32503391-32503410</t>
  </si>
  <si>
    <t>GCACCCCAGAGCTAACC</t>
  </si>
  <si>
    <t>chr3:56532633-56532652</t>
  </si>
  <si>
    <t>GACTCCAGAGCAAACTC</t>
  </si>
  <si>
    <t>chr4:9148902-9148921</t>
  </si>
  <si>
    <t>GCACTCAGAGCTTACTC</t>
  </si>
  <si>
    <t>chr4:59080371-59080390</t>
  </si>
  <si>
    <t>GCCTCCATAGCTAACTC</t>
  </si>
  <si>
    <t>chr4:88426625-88426644</t>
  </si>
  <si>
    <t>NM_025760</t>
  </si>
  <si>
    <t>GACACCAGAGCTAACTT</t>
  </si>
  <si>
    <t>chr4:100016254-100016273</t>
  </si>
  <si>
    <t>GCACACAGAGCTAACCC</t>
  </si>
  <si>
    <t>chr5:44389599-44389618</t>
  </si>
  <si>
    <t>ACACACCAGACTAACTC</t>
  </si>
  <si>
    <t>chr5:104736578-104736597</t>
  </si>
  <si>
    <t>chr5:145113255-145113274</t>
  </si>
  <si>
    <t>GGATACCAGGCTAACTC</t>
  </si>
  <si>
    <t>chr5:14215493-14215512</t>
  </si>
  <si>
    <t>NM_011348</t>
  </si>
  <si>
    <t>GACTCCAGAGCGAACTC</t>
  </si>
  <si>
    <t>chr6:37262530-37262549</t>
  </si>
  <si>
    <t>NM_001081206</t>
  </si>
  <si>
    <t>chr6:73970421-73970440</t>
  </si>
  <si>
    <t>chr6:117906014-117906033</t>
  </si>
  <si>
    <t>NM_001166432</t>
  </si>
  <si>
    <t>GCACACAGAGCTAACTA</t>
  </si>
  <si>
    <t>chr7:106560445-106560464</t>
  </si>
  <si>
    <t>GCACTCAGTGCTAACTC</t>
  </si>
  <si>
    <t>chr8:12834824-12834843</t>
  </si>
  <si>
    <t>NM_015804;NM_001293667;NM_001293668;NR_121603</t>
  </si>
  <si>
    <t>GACTACAGAACTAACTC</t>
  </si>
  <si>
    <t>chr8:47592994-47593013</t>
  </si>
  <si>
    <t>GCACTCCTGAGCTACTC</t>
  </si>
  <si>
    <t>chr8:84229722-84229741</t>
  </si>
  <si>
    <t>NM_172503</t>
  </si>
  <si>
    <t>GACTCCAGGGCTAACTC</t>
  </si>
  <si>
    <t>chr8:88923975-88923994</t>
  </si>
  <si>
    <t>GCATCCAGTGCTAACTC</t>
  </si>
  <si>
    <t>chr9:61427953-61427972</t>
  </si>
  <si>
    <t>TCACTACCGAGCTAACT</t>
  </si>
  <si>
    <t>chr9:98277985-98278004</t>
  </si>
  <si>
    <t>GCTTACCAGAGTAACTC</t>
  </si>
  <si>
    <t>chrX:151490492-151490511</t>
  </si>
  <si>
    <t>GGCTACCAGACTAACTC</t>
  </si>
  <si>
    <t>chrX:166918286-166918305</t>
  </si>
  <si>
    <t>GCACTACCAATGAGCTAAACTC</t>
  </si>
  <si>
    <t>chr12:79371993-79372017</t>
  </si>
  <si>
    <t>NM_009014;NM_001252562</t>
  </si>
  <si>
    <t>GCACTACCGGAGCAGCTAACTC</t>
  </si>
  <si>
    <t>chr15:61021845-61021869</t>
  </si>
  <si>
    <t>GCACTACCATTGAGCTACACTC</t>
  </si>
  <si>
    <t>chr7:128837851-128837875</t>
  </si>
  <si>
    <t>GCACTGACCAAGAGCAACTC</t>
  </si>
  <si>
    <t>chr19:60607266-60607288</t>
  </si>
  <si>
    <t>GCATACCAGGAGCAACTC</t>
  </si>
  <si>
    <t>chr1:26578651-26578671</t>
  </si>
  <si>
    <t>GCACTCCAGGAGCTAACT</t>
  </si>
  <si>
    <t>chr10:100794392-100794412</t>
  </si>
  <si>
    <t>GCATACACAGACTAACTC</t>
  </si>
  <si>
    <t>chr13:25133159-25133179</t>
  </si>
  <si>
    <t>NM_177577</t>
  </si>
  <si>
    <t>GCACACAGAGCTAAGCTC</t>
  </si>
  <si>
    <t>chr16:12702184-12702204</t>
  </si>
  <si>
    <t>GCACCTACCGAGCTAACT</t>
  </si>
  <si>
    <t>chr16:38482402-38482422</t>
  </si>
  <si>
    <t>NM_009855</t>
  </si>
  <si>
    <t>GACTTACCAGGCTAACTC</t>
  </si>
  <si>
    <t>chr18:43068666-43068686</t>
  </si>
  <si>
    <t>GCACACACAGAGCTACTC</t>
  </si>
  <si>
    <t>chr6:91177811-91177831</t>
  </si>
  <si>
    <t>GACTCCAGAGCTGAACTC</t>
  </si>
  <si>
    <t>chr7:37751957-37751977</t>
  </si>
  <si>
    <t>NM_172385</t>
  </si>
  <si>
    <t>GACACCAGATGCTAACTC</t>
  </si>
  <si>
    <t>chr7:77059179-77059199</t>
  </si>
  <si>
    <t>NM_001199224</t>
  </si>
  <si>
    <t>GACTACCCAGAGCTAATC</t>
  </si>
  <si>
    <t>chr9:56923211-56923231</t>
  </si>
  <si>
    <t>NM_175483</t>
  </si>
  <si>
    <t>GCACCCAGAGCTAACC</t>
  </si>
  <si>
    <t>chr10:11690045-11690063</t>
  </si>
  <si>
    <t>GCATACAGAGCTAACC</t>
  </si>
  <si>
    <t>chr11:13135497-13135515</t>
  </si>
  <si>
    <t>GCACTCAGAGCTAACC</t>
  </si>
  <si>
    <t>chr12:64849251-64849269</t>
  </si>
  <si>
    <t>GCACACAGAGCTAACC</t>
  </si>
  <si>
    <t>chr13:42273382-42273400</t>
  </si>
  <si>
    <t>GCACTCAGAGCAACTC</t>
  </si>
  <si>
    <t>chr13:15714504-15714522</t>
  </si>
  <si>
    <t>NM_008130</t>
  </si>
  <si>
    <t>GCCTACAGGCTAACTC</t>
  </si>
  <si>
    <t>chr13:69725651-69725669</t>
  </si>
  <si>
    <t>NM_001145162</t>
  </si>
  <si>
    <t>GCACACAGACTAACTC</t>
  </si>
  <si>
    <t>chr14:63782212-63782230</t>
  </si>
  <si>
    <t>NM_173393</t>
  </si>
  <si>
    <t>GCCACCAGAGCAACTC</t>
  </si>
  <si>
    <t>chr16:91567612-91567630</t>
  </si>
  <si>
    <t>GACTCCAGAGTAACTC</t>
  </si>
  <si>
    <t>chr16:44493621-44493639</t>
  </si>
  <si>
    <t>NM_172506</t>
  </si>
  <si>
    <t>GCACTCAGGCTAACTC</t>
  </si>
  <si>
    <t>chr16:95341082-95341100</t>
  </si>
  <si>
    <t>chr18:14774342-14774360</t>
  </si>
  <si>
    <t>GCCTACAGAGCTAATC</t>
  </si>
  <si>
    <t>chr2:73519428-73519446</t>
  </si>
  <si>
    <t>NM_153138</t>
  </si>
  <si>
    <t>GCACACAGGCTAACTC</t>
  </si>
  <si>
    <t>chr3:148776455-148776473</t>
  </si>
  <si>
    <t>chr5:16783583-16783601</t>
  </si>
  <si>
    <t>GCCTCCAGACTAACTC</t>
  </si>
  <si>
    <t>chr6:89633483-89633501</t>
  </si>
  <si>
    <t>GACTACAGAGCTACTC</t>
  </si>
  <si>
    <t>chr8:58042906-58042924</t>
  </si>
  <si>
    <t>NM_175032</t>
  </si>
  <si>
    <t>GACTCCAGAGCTACTC</t>
  </si>
  <si>
    <t>chr9:21558214-21558232</t>
  </si>
  <si>
    <t>NM_021531;NM_153141</t>
  </si>
  <si>
    <t>human</t>
  </si>
  <si>
    <t>Species</t>
  </si>
  <si>
    <t>mouse</t>
  </si>
  <si>
    <t>Genome Assembly</t>
  </si>
  <si>
    <t>Genomic Coordinates</t>
  </si>
  <si>
    <t>Number Of Mismatches</t>
  </si>
  <si>
    <t>Number Of Deletions</t>
  </si>
  <si>
    <t>Number Of Insertions</t>
  </si>
  <si>
    <t>Overlapping Transcripts</t>
  </si>
  <si>
    <t>Link to UCSC Genome Browser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</si>
</sst>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Roboto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3"/>
  <sheetViews>
    <sheetView tabSelected="1" workbookViewId="0">
      <selection activeCell="B29" sqref="B29"/>
    </sheetView>
  </sheetViews>
  <sheetFormatPr defaultRowHeight="15" x14ac:dyDescent="0.25"/>
  <cols>
    <col min="1" max="1" width="26.5703125" bestFit="1" customWidth="1"/>
    <col min="4" max="4" width="17.5703125" bestFit="1" customWidth="1"/>
    <col min="6" max="6" width="25.5703125" bestFit="1" customWidth="1"/>
    <col min="7" max="7" width="22.28515625" customWidth="1"/>
    <col min="8" max="8" width="22.42578125" bestFit="1" customWidth="1"/>
    <col min="9" max="9" width="20.140625" bestFit="1" customWidth="1"/>
    <col min="10" max="10" width="20.42578125" bestFit="1" customWidth="1"/>
    <col min="11" max="11" width="28.42578125" bestFit="1" customWidth="1"/>
  </cols>
  <sheetData>
    <row r="1" spans="1:14" s="2" customFormat="1" x14ac:dyDescent="0.25">
      <c r="A1" s="2" t="s">
        <v>0</v>
      </c>
      <c r="B1" s="2" t="s">
        <v>1</v>
      </c>
      <c r="C1" s="2" t="s">
        <v>795</v>
      </c>
      <c r="D1" s="2" t="s">
        <v>797</v>
      </c>
      <c r="E1" s="2" t="s">
        <v>2</v>
      </c>
      <c r="F1" s="2" t="s">
        <v>798</v>
      </c>
      <c r="G1" s="2" t="s">
        <v>802</v>
      </c>
      <c r="H1" s="2" t="s">
        <v>799</v>
      </c>
      <c r="I1" s="2" t="s">
        <v>800</v>
      </c>
      <c r="J1" s="2" t="s">
        <v>801</v>
      </c>
      <c r="K1" s="2" t="s">
        <v>803</v>
      </c>
    </row>
    <row r="2" spans="1:14" x14ac:dyDescent="0.25">
      <c r="A2" t="s">
        <v>3</v>
      </c>
      <c r="B2" t="s">
        <v>4</v>
      </c>
      <c r="C2" t="s">
        <v>794</v>
      </c>
      <c r="D2" t="s">
        <v>5</v>
      </c>
      <c r="E2" t="s">
        <v>6</v>
      </c>
      <c r="F2" t="s">
        <v>7</v>
      </c>
      <c r="G2" t="s">
        <v>8</v>
      </c>
      <c r="H2">
        <v>2</v>
      </c>
      <c r="I2">
        <v>0</v>
      </c>
      <c r="J2">
        <v>0</v>
      </c>
      <c r="K2" t="str">
        <f>HYPERLINK("http://genome.ucsc.edu/cgi-bin/hgTracks?db=hg38&amp;position=chr12:55744849-55745870&amp;highlight=hg38.chr12:55745349-55745370","UcscLink")</f>
        <v>UcscLink</v>
      </c>
      <c r="N2" s="1"/>
    </row>
    <row r="3" spans="1:14" x14ac:dyDescent="0.25">
      <c r="A3" t="s">
        <v>9</v>
      </c>
      <c r="B3" t="s">
        <v>4</v>
      </c>
      <c r="C3" t="s">
        <v>794</v>
      </c>
      <c r="D3" t="s">
        <v>5</v>
      </c>
      <c r="E3" t="s">
        <v>6</v>
      </c>
      <c r="F3" t="s">
        <v>10</v>
      </c>
      <c r="G3" t="s">
        <v>11</v>
      </c>
      <c r="H3">
        <v>2</v>
      </c>
      <c r="I3">
        <v>0</v>
      </c>
      <c r="J3">
        <v>0</v>
      </c>
      <c r="K3" t="str">
        <f>HYPERLINK("http://genome.ucsc.edu/cgi-bin/hgTracks?db=hg38&amp;position=chr14:67534842-67535863&amp;highlight=hg38.chr14:67535342-67535363","UcscLink")</f>
        <v>UcscLink</v>
      </c>
    </row>
    <row r="4" spans="1:14" x14ac:dyDescent="0.25">
      <c r="A4" t="s">
        <v>12</v>
      </c>
      <c r="B4" t="s">
        <v>13</v>
      </c>
      <c r="C4" t="s">
        <v>794</v>
      </c>
      <c r="D4" t="s">
        <v>5</v>
      </c>
      <c r="E4" t="s">
        <v>14</v>
      </c>
      <c r="F4" t="s">
        <v>15</v>
      </c>
      <c r="G4" t="s">
        <v>16</v>
      </c>
      <c r="H4">
        <v>2</v>
      </c>
      <c r="I4">
        <v>0</v>
      </c>
      <c r="J4">
        <v>0</v>
      </c>
      <c r="K4" t="str">
        <f>HYPERLINK("http://genome.ucsc.edu/cgi-bin/hgTracks?db=hg38&amp;position=chr15:43935430-43936451&amp;highlight=hg38.chr15:43935930-43935951","UcscLink")</f>
        <v>UcscLink</v>
      </c>
    </row>
    <row r="5" spans="1:14" x14ac:dyDescent="0.25">
      <c r="A5" t="s">
        <v>17</v>
      </c>
      <c r="B5" t="s">
        <v>18</v>
      </c>
      <c r="C5" t="s">
        <v>794</v>
      </c>
      <c r="D5" t="s">
        <v>5</v>
      </c>
      <c r="E5" t="s">
        <v>14</v>
      </c>
      <c r="F5" t="s">
        <v>19</v>
      </c>
      <c r="H5">
        <v>2</v>
      </c>
      <c r="I5">
        <v>0</v>
      </c>
      <c r="J5">
        <v>0</v>
      </c>
      <c r="K5" t="str">
        <f>HYPERLINK("http://genome.ucsc.edu/cgi-bin/hgTracks?db=hg38&amp;position=chr15:66825366-66826387&amp;highlight=hg38.chr15:66825866-66825887","UcscLink")</f>
        <v>UcscLink</v>
      </c>
    </row>
    <row r="6" spans="1:14" x14ac:dyDescent="0.25">
      <c r="A6" t="s">
        <v>20</v>
      </c>
      <c r="B6" t="s">
        <v>13</v>
      </c>
      <c r="C6" t="s">
        <v>794</v>
      </c>
      <c r="D6" t="s">
        <v>5</v>
      </c>
      <c r="E6" t="s">
        <v>14</v>
      </c>
      <c r="F6" t="s">
        <v>21</v>
      </c>
      <c r="G6" t="s">
        <v>22</v>
      </c>
      <c r="H6">
        <v>1</v>
      </c>
      <c r="I6">
        <v>1</v>
      </c>
      <c r="J6">
        <v>0</v>
      </c>
      <c r="K6" t="str">
        <f>HYPERLINK("http://genome.ucsc.edu/cgi-bin/hgTracks?db=hg38&amp;position=chr3:27830824-27831844&amp;highlight=hg38.chr3:27831324-27831344","UcscLink")</f>
        <v>UcscLink</v>
      </c>
    </row>
    <row r="7" spans="1:14" x14ac:dyDescent="0.25">
      <c r="A7" t="s">
        <v>23</v>
      </c>
      <c r="B7" t="s">
        <v>13</v>
      </c>
      <c r="C7" t="s">
        <v>794</v>
      </c>
      <c r="D7" t="s">
        <v>5</v>
      </c>
      <c r="E7" t="s">
        <v>6</v>
      </c>
      <c r="F7" t="s">
        <v>24</v>
      </c>
      <c r="H7">
        <v>0</v>
      </c>
      <c r="I7">
        <v>2</v>
      </c>
      <c r="J7">
        <v>0</v>
      </c>
      <c r="K7" t="str">
        <f>HYPERLINK("http://genome.ucsc.edu/cgi-bin/hgTracks?db=hg38&amp;position=chr14:92176997-92178016&amp;highlight=hg38.chr14:92177497-92177516","UcscLink")</f>
        <v>UcscLink</v>
      </c>
    </row>
    <row r="8" spans="1:14" x14ac:dyDescent="0.25">
      <c r="A8" t="s">
        <v>25</v>
      </c>
      <c r="B8" t="s">
        <v>13</v>
      </c>
      <c r="C8" t="s">
        <v>794</v>
      </c>
      <c r="D8" t="s">
        <v>5</v>
      </c>
      <c r="E8" t="s">
        <v>6</v>
      </c>
      <c r="F8" t="s">
        <v>26</v>
      </c>
      <c r="H8">
        <v>0</v>
      </c>
      <c r="I8">
        <v>2</v>
      </c>
      <c r="J8">
        <v>0</v>
      </c>
      <c r="K8" t="str">
        <f>HYPERLINK("http://genome.ucsc.edu/cgi-bin/hgTracks?db=hg38&amp;position=chr18:51617724-51618743&amp;highlight=hg38.chr18:51618224-51618243","UcscLink")</f>
        <v>UcscLink</v>
      </c>
    </row>
    <row r="9" spans="1:14" x14ac:dyDescent="0.25">
      <c r="A9" t="s">
        <v>27</v>
      </c>
      <c r="B9" t="s">
        <v>28</v>
      </c>
      <c r="C9" t="s">
        <v>794</v>
      </c>
      <c r="D9" t="s">
        <v>5</v>
      </c>
      <c r="E9" t="s">
        <v>6</v>
      </c>
      <c r="F9" t="s">
        <v>29</v>
      </c>
      <c r="G9" t="s">
        <v>30</v>
      </c>
      <c r="H9">
        <v>0</v>
      </c>
      <c r="I9">
        <v>2</v>
      </c>
      <c r="J9">
        <v>0</v>
      </c>
      <c r="K9" t="str">
        <f>HYPERLINK("http://genome.ucsc.edu/cgi-bin/hgTracks?db=hg38&amp;position=chr3:157291751-157292770&amp;highlight=hg38.chr3:157292251-157292270","UcscLink")</f>
        <v>UcscLink</v>
      </c>
    </row>
    <row r="10" spans="1:14" x14ac:dyDescent="0.25">
      <c r="A10" t="s">
        <v>31</v>
      </c>
      <c r="B10" t="s">
        <v>18</v>
      </c>
      <c r="C10" t="s">
        <v>794</v>
      </c>
      <c r="D10" t="s">
        <v>5</v>
      </c>
      <c r="E10" t="s">
        <v>14</v>
      </c>
      <c r="F10" t="s">
        <v>32</v>
      </c>
      <c r="G10" t="s">
        <v>33</v>
      </c>
      <c r="H10">
        <v>3</v>
      </c>
      <c r="I10">
        <v>0</v>
      </c>
      <c r="J10">
        <v>0</v>
      </c>
      <c r="K10" t="str">
        <f>HYPERLINK("http://genome.ucsc.edu/cgi-bin/hgTracks?db=hg38&amp;position=chr1:230073652-230074673&amp;highlight=hg38.chr1:230074152-230074173","UcscLink")</f>
        <v>UcscLink</v>
      </c>
    </row>
    <row r="11" spans="1:14" x14ac:dyDescent="0.25">
      <c r="A11" t="s">
        <v>34</v>
      </c>
      <c r="B11" t="s">
        <v>35</v>
      </c>
      <c r="C11" t="s">
        <v>794</v>
      </c>
      <c r="D11" t="s">
        <v>5</v>
      </c>
      <c r="E11" t="s">
        <v>6</v>
      </c>
      <c r="F11" t="s">
        <v>36</v>
      </c>
      <c r="H11">
        <v>3</v>
      </c>
      <c r="I11">
        <v>0</v>
      </c>
      <c r="J11">
        <v>0</v>
      </c>
      <c r="K11" t="str">
        <f>HYPERLINK("http://genome.ucsc.edu/cgi-bin/hgTracks?db=hg38&amp;position=chr1:29580344-29581365&amp;highlight=hg38.chr1:29580844-29580865","UcscLink")</f>
        <v>UcscLink</v>
      </c>
    </row>
    <row r="12" spans="1:14" x14ac:dyDescent="0.25">
      <c r="A12" t="s">
        <v>37</v>
      </c>
      <c r="B12" t="s">
        <v>35</v>
      </c>
      <c r="C12" t="s">
        <v>794</v>
      </c>
      <c r="D12" t="s">
        <v>5</v>
      </c>
      <c r="E12" t="s">
        <v>6</v>
      </c>
      <c r="F12" t="s">
        <v>38</v>
      </c>
      <c r="G12" t="s">
        <v>39</v>
      </c>
      <c r="H12">
        <v>3</v>
      </c>
      <c r="I12">
        <v>0</v>
      </c>
      <c r="J12">
        <v>0</v>
      </c>
      <c r="K12" t="str">
        <f>HYPERLINK("http://genome.ucsc.edu/cgi-bin/hgTracks?db=hg38&amp;position=chr1:77779350-77780371&amp;highlight=hg38.chr1:77779850-77779871","UcscLink")</f>
        <v>UcscLink</v>
      </c>
    </row>
    <row r="13" spans="1:14" x14ac:dyDescent="0.25">
      <c r="A13" t="s">
        <v>40</v>
      </c>
      <c r="B13" t="s">
        <v>18</v>
      </c>
      <c r="C13" t="s">
        <v>794</v>
      </c>
      <c r="D13" t="s">
        <v>5</v>
      </c>
      <c r="E13" t="s">
        <v>6</v>
      </c>
      <c r="F13" t="s">
        <v>41</v>
      </c>
      <c r="H13">
        <v>3</v>
      </c>
      <c r="I13">
        <v>0</v>
      </c>
      <c r="J13">
        <v>0</v>
      </c>
      <c r="K13" t="str">
        <f>HYPERLINK("http://genome.ucsc.edu/cgi-bin/hgTracks?db=hg38&amp;position=chr1:95321527-95322548&amp;highlight=hg38.chr1:95322027-95322048","UcscLink")</f>
        <v>UcscLink</v>
      </c>
    </row>
    <row r="14" spans="1:14" x14ac:dyDescent="0.25">
      <c r="A14" t="s">
        <v>42</v>
      </c>
      <c r="B14" t="s">
        <v>35</v>
      </c>
      <c r="C14" t="s">
        <v>794</v>
      </c>
      <c r="D14" t="s">
        <v>5</v>
      </c>
      <c r="E14" t="s">
        <v>14</v>
      </c>
      <c r="F14" t="s">
        <v>43</v>
      </c>
      <c r="H14">
        <v>3</v>
      </c>
      <c r="I14">
        <v>0</v>
      </c>
      <c r="J14">
        <v>0</v>
      </c>
      <c r="K14" t="str">
        <f>HYPERLINK("http://genome.ucsc.edu/cgi-bin/hgTracks?db=hg38&amp;position=chr11:4232472-4233493&amp;highlight=hg38.chr11:4232972-4232993","UcscLink")</f>
        <v>UcscLink</v>
      </c>
    </row>
    <row r="15" spans="1:14" x14ac:dyDescent="0.25">
      <c r="A15" t="s">
        <v>42</v>
      </c>
      <c r="B15" t="s">
        <v>35</v>
      </c>
      <c r="C15" t="s">
        <v>794</v>
      </c>
      <c r="D15" t="s">
        <v>5</v>
      </c>
      <c r="E15" t="s">
        <v>14</v>
      </c>
      <c r="F15" t="s">
        <v>44</v>
      </c>
      <c r="H15">
        <v>3</v>
      </c>
      <c r="I15">
        <v>0</v>
      </c>
      <c r="J15">
        <v>0</v>
      </c>
      <c r="K15" t="str">
        <f>HYPERLINK("http://genome.ucsc.edu/cgi-bin/hgTracks?db=hg38&amp;position=chr11:4277891-4278912&amp;highlight=hg38.chr11:4278391-4278412","UcscLink")</f>
        <v>UcscLink</v>
      </c>
    </row>
    <row r="16" spans="1:14" x14ac:dyDescent="0.25">
      <c r="A16" t="s">
        <v>42</v>
      </c>
      <c r="B16" t="s">
        <v>35</v>
      </c>
      <c r="C16" t="s">
        <v>794</v>
      </c>
      <c r="D16" t="s">
        <v>5</v>
      </c>
      <c r="E16" t="s">
        <v>14</v>
      </c>
      <c r="F16" t="s">
        <v>45</v>
      </c>
      <c r="H16">
        <v>3</v>
      </c>
      <c r="I16">
        <v>0</v>
      </c>
      <c r="J16">
        <v>0</v>
      </c>
      <c r="K16" t="str">
        <f>HYPERLINK("http://genome.ucsc.edu/cgi-bin/hgTracks?db=hg38&amp;position=chr11:4329049-4330070&amp;highlight=hg38.chr11:4329549-4329570","UcscLink")</f>
        <v>UcscLink</v>
      </c>
    </row>
    <row r="17" spans="1:11" x14ac:dyDescent="0.25">
      <c r="A17" t="s">
        <v>42</v>
      </c>
      <c r="B17" t="s">
        <v>35</v>
      </c>
      <c r="C17" t="s">
        <v>794</v>
      </c>
      <c r="D17" t="s">
        <v>5</v>
      </c>
      <c r="E17" t="s">
        <v>6</v>
      </c>
      <c r="F17" t="s">
        <v>46</v>
      </c>
      <c r="H17">
        <v>3</v>
      </c>
      <c r="I17">
        <v>0</v>
      </c>
      <c r="J17">
        <v>0</v>
      </c>
      <c r="K17" t="str">
        <f>HYPERLINK("http://genome.ucsc.edu/cgi-bin/hgTracks?db=hg38&amp;position=chr11:4242435-4243456&amp;highlight=hg38.chr11:4242935-4242956","UcscLink")</f>
        <v>UcscLink</v>
      </c>
    </row>
    <row r="18" spans="1:11" x14ac:dyDescent="0.25">
      <c r="A18" t="s">
        <v>42</v>
      </c>
      <c r="B18" t="s">
        <v>35</v>
      </c>
      <c r="C18" t="s">
        <v>794</v>
      </c>
      <c r="D18" t="s">
        <v>5</v>
      </c>
      <c r="E18" t="s">
        <v>6</v>
      </c>
      <c r="F18" t="s">
        <v>47</v>
      </c>
      <c r="H18">
        <v>3</v>
      </c>
      <c r="I18">
        <v>0</v>
      </c>
      <c r="J18">
        <v>0</v>
      </c>
      <c r="K18" t="str">
        <f>HYPERLINK("http://genome.ucsc.edu/cgi-bin/hgTracks?db=hg38&amp;position=chr11:4287878-4288899&amp;highlight=hg38.chr11:4288378-4288399","UcscLink")</f>
        <v>UcscLink</v>
      </c>
    </row>
    <row r="19" spans="1:11" x14ac:dyDescent="0.25">
      <c r="A19" t="s">
        <v>42</v>
      </c>
      <c r="B19" t="s">
        <v>35</v>
      </c>
      <c r="C19" t="s">
        <v>794</v>
      </c>
      <c r="D19" t="s">
        <v>5</v>
      </c>
      <c r="E19" t="s">
        <v>6</v>
      </c>
      <c r="F19" t="s">
        <v>48</v>
      </c>
      <c r="H19">
        <v>3</v>
      </c>
      <c r="I19">
        <v>0</v>
      </c>
      <c r="J19">
        <v>0</v>
      </c>
      <c r="K19" t="str">
        <f>HYPERLINK("http://genome.ucsc.edu/cgi-bin/hgTracks?db=hg38&amp;position=chr11:4339039-4340060&amp;highlight=hg38.chr11:4339539-4339560","UcscLink")</f>
        <v>UcscLink</v>
      </c>
    </row>
    <row r="20" spans="1:11" x14ac:dyDescent="0.25">
      <c r="A20" t="s">
        <v>49</v>
      </c>
      <c r="B20" t="s">
        <v>4</v>
      </c>
      <c r="C20" t="s">
        <v>794</v>
      </c>
      <c r="D20" t="s">
        <v>5</v>
      </c>
      <c r="E20" t="s">
        <v>14</v>
      </c>
      <c r="F20" t="s">
        <v>50</v>
      </c>
      <c r="H20">
        <v>3</v>
      </c>
      <c r="I20">
        <v>0</v>
      </c>
      <c r="J20">
        <v>0</v>
      </c>
      <c r="K20" t="str">
        <f>HYPERLINK("http://genome.ucsc.edu/cgi-bin/hgTracks?db=hg38&amp;position=chr13:44778468-44779489&amp;highlight=hg38.chr13:44778968-44778989","UcscLink")</f>
        <v>UcscLink</v>
      </c>
    </row>
    <row r="21" spans="1:11" x14ac:dyDescent="0.25">
      <c r="A21" t="s">
        <v>51</v>
      </c>
      <c r="B21" t="s">
        <v>28</v>
      </c>
      <c r="C21" t="s">
        <v>794</v>
      </c>
      <c r="D21" t="s">
        <v>5</v>
      </c>
      <c r="E21" t="s">
        <v>14</v>
      </c>
      <c r="F21" t="s">
        <v>52</v>
      </c>
      <c r="G21" t="s">
        <v>53</v>
      </c>
      <c r="H21">
        <v>3</v>
      </c>
      <c r="I21">
        <v>0</v>
      </c>
      <c r="J21">
        <v>0</v>
      </c>
      <c r="K21" t="str">
        <f>HYPERLINK("http://genome.ucsc.edu/cgi-bin/hgTracks?db=hg38&amp;position=chr16:4234720-4235741&amp;highlight=hg38.chr16:4235220-4235241","UcscLink")</f>
        <v>UcscLink</v>
      </c>
    </row>
    <row r="22" spans="1:11" x14ac:dyDescent="0.25">
      <c r="A22" t="s">
        <v>54</v>
      </c>
      <c r="B22" t="s">
        <v>13</v>
      </c>
      <c r="C22" t="s">
        <v>794</v>
      </c>
      <c r="D22" t="s">
        <v>5</v>
      </c>
      <c r="E22" t="s">
        <v>6</v>
      </c>
      <c r="F22" t="s">
        <v>55</v>
      </c>
      <c r="G22" t="s">
        <v>56</v>
      </c>
      <c r="H22">
        <v>3</v>
      </c>
      <c r="I22">
        <v>0</v>
      </c>
      <c r="J22">
        <v>0</v>
      </c>
      <c r="K22" t="str">
        <f>HYPERLINK("http://genome.ucsc.edu/cgi-bin/hgTracks?db=hg38&amp;position=chr16:56902229-56903250&amp;highlight=hg38.chr16:56902729-56902750","UcscLink")</f>
        <v>UcscLink</v>
      </c>
    </row>
    <row r="23" spans="1:11" x14ac:dyDescent="0.25">
      <c r="A23" t="s">
        <v>57</v>
      </c>
      <c r="B23" t="s">
        <v>4</v>
      </c>
      <c r="C23" t="s">
        <v>794</v>
      </c>
      <c r="D23" t="s">
        <v>5</v>
      </c>
      <c r="E23" t="s">
        <v>14</v>
      </c>
      <c r="F23" t="s">
        <v>58</v>
      </c>
      <c r="H23">
        <v>3</v>
      </c>
      <c r="I23">
        <v>0</v>
      </c>
      <c r="J23">
        <v>0</v>
      </c>
      <c r="K23" t="str">
        <f>HYPERLINK("http://genome.ucsc.edu/cgi-bin/hgTracks?db=hg38&amp;position=chr18:12174286-12175307&amp;highlight=hg38.chr18:12174786-12174807","UcscLink")</f>
        <v>UcscLink</v>
      </c>
    </row>
    <row r="24" spans="1:11" x14ac:dyDescent="0.25">
      <c r="A24" t="s">
        <v>57</v>
      </c>
      <c r="B24" t="s">
        <v>4</v>
      </c>
      <c r="C24" t="s">
        <v>794</v>
      </c>
      <c r="D24" t="s">
        <v>5</v>
      </c>
      <c r="E24" t="s">
        <v>6</v>
      </c>
      <c r="F24" t="s">
        <v>59</v>
      </c>
      <c r="H24">
        <v>3</v>
      </c>
      <c r="I24">
        <v>0</v>
      </c>
      <c r="J24">
        <v>0</v>
      </c>
      <c r="K24" t="str">
        <f>HYPERLINK("http://genome.ucsc.edu/cgi-bin/hgTracks?db=hg38&amp;position=chr18:10647948-10648969&amp;highlight=hg38.chr18:10648448-10648469","UcscLink")</f>
        <v>UcscLink</v>
      </c>
    </row>
    <row r="25" spans="1:11" x14ac:dyDescent="0.25">
      <c r="A25" t="s">
        <v>60</v>
      </c>
      <c r="B25" t="s">
        <v>35</v>
      </c>
      <c r="C25" t="s">
        <v>794</v>
      </c>
      <c r="D25" t="s">
        <v>5</v>
      </c>
      <c r="E25" t="s">
        <v>14</v>
      </c>
      <c r="F25" t="s">
        <v>61</v>
      </c>
      <c r="H25">
        <v>3</v>
      </c>
      <c r="I25">
        <v>0</v>
      </c>
      <c r="J25">
        <v>0</v>
      </c>
      <c r="K25" t="str">
        <f>HYPERLINK("http://genome.ucsc.edu/cgi-bin/hgTracks?db=hg38&amp;position=chr2:105615879-105616900&amp;highlight=hg38.chr2:105616379-105616400","UcscLink")</f>
        <v>UcscLink</v>
      </c>
    </row>
    <row r="26" spans="1:11" x14ac:dyDescent="0.25">
      <c r="A26" t="s">
        <v>62</v>
      </c>
      <c r="B26" t="s">
        <v>63</v>
      </c>
      <c r="C26" t="s">
        <v>794</v>
      </c>
      <c r="D26" t="s">
        <v>5</v>
      </c>
      <c r="E26" t="s">
        <v>14</v>
      </c>
      <c r="F26" t="s">
        <v>64</v>
      </c>
      <c r="H26">
        <v>3</v>
      </c>
      <c r="I26">
        <v>0</v>
      </c>
      <c r="J26">
        <v>0</v>
      </c>
      <c r="K26" t="str">
        <f>HYPERLINK("http://genome.ucsc.edu/cgi-bin/hgTracks?db=hg38&amp;position=chr2:128218294-128219315&amp;highlight=hg38.chr2:128218794-128218815","UcscLink")</f>
        <v>UcscLink</v>
      </c>
    </row>
    <row r="27" spans="1:11" x14ac:dyDescent="0.25">
      <c r="A27" t="s">
        <v>65</v>
      </c>
      <c r="B27" t="s">
        <v>4</v>
      </c>
      <c r="C27" t="s">
        <v>794</v>
      </c>
      <c r="D27" t="s">
        <v>5</v>
      </c>
      <c r="E27" t="s">
        <v>6</v>
      </c>
      <c r="F27" t="s">
        <v>66</v>
      </c>
      <c r="H27">
        <v>3</v>
      </c>
      <c r="I27">
        <v>0</v>
      </c>
      <c r="J27">
        <v>0</v>
      </c>
      <c r="K27" t="str">
        <f>HYPERLINK("http://genome.ucsc.edu/cgi-bin/hgTracks?db=hg38&amp;position=chr2:129370354-129371375&amp;highlight=hg38.chr2:129370854-129370875","UcscLink")</f>
        <v>UcscLink</v>
      </c>
    </row>
    <row r="28" spans="1:11" x14ac:dyDescent="0.25">
      <c r="A28" t="s">
        <v>67</v>
      </c>
      <c r="B28" t="s">
        <v>68</v>
      </c>
      <c r="C28" t="s">
        <v>794</v>
      </c>
      <c r="D28" t="s">
        <v>5</v>
      </c>
      <c r="E28" t="s">
        <v>14</v>
      </c>
      <c r="F28" t="s">
        <v>69</v>
      </c>
      <c r="H28">
        <v>3</v>
      </c>
      <c r="I28">
        <v>0</v>
      </c>
      <c r="J28">
        <v>0</v>
      </c>
      <c r="K28" t="str">
        <f>HYPERLINK("http://genome.ucsc.edu/cgi-bin/hgTracks?db=hg38&amp;position=chr22:49014332-49015353&amp;highlight=hg38.chr22:49014832-49014853","UcscLink")</f>
        <v>UcscLink</v>
      </c>
    </row>
    <row r="29" spans="1:11" x14ac:dyDescent="0.25">
      <c r="A29" t="s">
        <v>70</v>
      </c>
      <c r="B29" t="s">
        <v>13</v>
      </c>
      <c r="C29" t="s">
        <v>794</v>
      </c>
      <c r="D29" t="s">
        <v>5</v>
      </c>
      <c r="E29" t="s">
        <v>6</v>
      </c>
      <c r="F29" t="s">
        <v>71</v>
      </c>
      <c r="G29" t="s">
        <v>72</v>
      </c>
      <c r="H29">
        <v>3</v>
      </c>
      <c r="I29">
        <v>0</v>
      </c>
      <c r="J29">
        <v>0</v>
      </c>
      <c r="K29" t="str">
        <f>HYPERLINK("http://genome.ucsc.edu/cgi-bin/hgTracks?db=hg38&amp;position=chr3:18524134-18525155&amp;highlight=hg38.chr3:18524634-18524655","UcscLink")</f>
        <v>UcscLink</v>
      </c>
    </row>
    <row r="30" spans="1:11" x14ac:dyDescent="0.25">
      <c r="A30" t="s">
        <v>73</v>
      </c>
      <c r="B30" t="s">
        <v>35</v>
      </c>
      <c r="C30" t="s">
        <v>794</v>
      </c>
      <c r="D30" t="s">
        <v>5</v>
      </c>
      <c r="E30" t="s">
        <v>14</v>
      </c>
      <c r="F30" t="s">
        <v>74</v>
      </c>
      <c r="H30">
        <v>3</v>
      </c>
      <c r="I30">
        <v>0</v>
      </c>
      <c r="J30">
        <v>0</v>
      </c>
      <c r="K30" t="str">
        <f>HYPERLINK("http://genome.ucsc.edu/cgi-bin/hgTracks?db=hg38&amp;position=chr4:55326767-55327788&amp;highlight=hg38.chr4:55327267-55327288","UcscLink")</f>
        <v>UcscLink</v>
      </c>
    </row>
    <row r="31" spans="1:11" x14ac:dyDescent="0.25">
      <c r="A31" t="s">
        <v>75</v>
      </c>
      <c r="B31" t="s">
        <v>13</v>
      </c>
      <c r="C31" t="s">
        <v>794</v>
      </c>
      <c r="D31" t="s">
        <v>5</v>
      </c>
      <c r="E31" t="s">
        <v>6</v>
      </c>
      <c r="F31" t="s">
        <v>76</v>
      </c>
      <c r="G31" t="s">
        <v>77</v>
      </c>
      <c r="H31">
        <v>3</v>
      </c>
      <c r="I31">
        <v>0</v>
      </c>
      <c r="J31">
        <v>0</v>
      </c>
      <c r="K31" t="str">
        <f>HYPERLINK("http://genome.ucsc.edu/cgi-bin/hgTracks?db=hg38&amp;position=chr5:61514567-61515588&amp;highlight=hg38.chr5:61515067-61515088","UcscLink")</f>
        <v>UcscLink</v>
      </c>
    </row>
    <row r="32" spans="1:11" x14ac:dyDescent="0.25">
      <c r="A32" t="s">
        <v>42</v>
      </c>
      <c r="B32" t="s">
        <v>35</v>
      </c>
      <c r="C32" t="s">
        <v>794</v>
      </c>
      <c r="D32" t="s">
        <v>5</v>
      </c>
      <c r="E32" t="s">
        <v>14</v>
      </c>
      <c r="F32" t="s">
        <v>78</v>
      </c>
      <c r="H32">
        <v>3</v>
      </c>
      <c r="I32">
        <v>0</v>
      </c>
      <c r="J32">
        <v>0</v>
      </c>
      <c r="K32" t="str">
        <f>HYPERLINK("http://genome.ucsc.edu/cgi-bin/hgTracks?db=hg38&amp;position=chr7:124475555-124476576&amp;highlight=hg38.chr7:124476055-124476076","UcscLink")</f>
        <v>UcscLink</v>
      </c>
    </row>
    <row r="33" spans="1:11" x14ac:dyDescent="0.25">
      <c r="A33" t="s">
        <v>79</v>
      </c>
      <c r="B33" t="s">
        <v>35</v>
      </c>
      <c r="C33" t="s">
        <v>794</v>
      </c>
      <c r="D33" t="s">
        <v>5</v>
      </c>
      <c r="E33" t="s">
        <v>6</v>
      </c>
      <c r="F33" t="s">
        <v>80</v>
      </c>
      <c r="G33" t="s">
        <v>81</v>
      </c>
      <c r="H33">
        <v>3</v>
      </c>
      <c r="I33">
        <v>0</v>
      </c>
      <c r="J33">
        <v>0</v>
      </c>
      <c r="K33" t="str">
        <f>HYPERLINK("http://genome.ucsc.edu/cgi-bin/hgTracks?db=hg38&amp;position=chr7:23769239-23770260&amp;highlight=hg38.chr7:23769739-23769760","UcscLink")</f>
        <v>UcscLink</v>
      </c>
    </row>
    <row r="34" spans="1:11" x14ac:dyDescent="0.25">
      <c r="A34" t="s">
        <v>82</v>
      </c>
      <c r="B34" t="s">
        <v>13</v>
      </c>
      <c r="C34" t="s">
        <v>794</v>
      </c>
      <c r="D34" t="s">
        <v>5</v>
      </c>
      <c r="E34" t="s">
        <v>6</v>
      </c>
      <c r="F34" t="s">
        <v>83</v>
      </c>
      <c r="H34">
        <v>3</v>
      </c>
      <c r="I34">
        <v>0</v>
      </c>
      <c r="J34">
        <v>0</v>
      </c>
      <c r="K34" t="str">
        <f>HYPERLINK("http://genome.ucsc.edu/cgi-bin/hgTracks?db=hg38&amp;position=chr8:92978317-92979338&amp;highlight=hg38.chr8:92978817-92978838","UcscLink")</f>
        <v>UcscLink</v>
      </c>
    </row>
    <row r="35" spans="1:11" x14ac:dyDescent="0.25">
      <c r="A35" t="s">
        <v>84</v>
      </c>
      <c r="B35" t="s">
        <v>13</v>
      </c>
      <c r="C35" t="s">
        <v>794</v>
      </c>
      <c r="D35" t="s">
        <v>5</v>
      </c>
      <c r="E35" t="s">
        <v>6</v>
      </c>
      <c r="F35" t="s">
        <v>85</v>
      </c>
      <c r="H35">
        <v>3</v>
      </c>
      <c r="I35">
        <v>0</v>
      </c>
      <c r="J35">
        <v>0</v>
      </c>
      <c r="K35" t="str">
        <f>HYPERLINK("http://genome.ucsc.edu/cgi-bin/hgTracks?db=hg38&amp;position=chr9:121249576-121250597&amp;highlight=hg38.chr9:121250076-121250097","UcscLink")</f>
        <v>UcscLink</v>
      </c>
    </row>
    <row r="36" spans="1:11" x14ac:dyDescent="0.25">
      <c r="A36" t="s">
        <v>86</v>
      </c>
      <c r="B36" t="s">
        <v>35</v>
      </c>
      <c r="C36" t="s">
        <v>794</v>
      </c>
      <c r="D36" t="s">
        <v>5</v>
      </c>
      <c r="E36" t="s">
        <v>6</v>
      </c>
      <c r="F36" t="s">
        <v>87</v>
      </c>
      <c r="H36">
        <v>2</v>
      </c>
      <c r="I36">
        <v>0</v>
      </c>
      <c r="J36">
        <v>1</v>
      </c>
      <c r="K36" t="str">
        <f>HYPERLINK("http://genome.ucsc.edu/cgi-bin/hgTracks?db=hg38&amp;position=chr12:121698966-121699988&amp;highlight=hg38.chr12:121699466-121699488","UcscLink")</f>
        <v>UcscLink</v>
      </c>
    </row>
    <row r="37" spans="1:11" x14ac:dyDescent="0.25">
      <c r="A37" t="s">
        <v>88</v>
      </c>
      <c r="B37" t="s">
        <v>63</v>
      </c>
      <c r="C37" t="s">
        <v>794</v>
      </c>
      <c r="D37" t="s">
        <v>5</v>
      </c>
      <c r="E37" t="s">
        <v>6</v>
      </c>
      <c r="F37" t="s">
        <v>89</v>
      </c>
      <c r="H37">
        <v>2</v>
      </c>
      <c r="I37">
        <v>0</v>
      </c>
      <c r="J37">
        <v>1</v>
      </c>
      <c r="K37" t="str">
        <f>HYPERLINK("http://genome.ucsc.edu/cgi-bin/hgTracks?db=hg38&amp;position=chr13:22010190-22011212&amp;highlight=hg38.chr13:22010690-22010712","UcscLink")</f>
        <v>UcscLink</v>
      </c>
    </row>
    <row r="38" spans="1:11" x14ac:dyDescent="0.25">
      <c r="A38" t="s">
        <v>90</v>
      </c>
      <c r="B38" t="s">
        <v>4</v>
      </c>
      <c r="C38" t="s">
        <v>794</v>
      </c>
      <c r="D38" t="s">
        <v>5</v>
      </c>
      <c r="E38" t="s">
        <v>14</v>
      </c>
      <c r="F38" t="s">
        <v>91</v>
      </c>
      <c r="H38">
        <v>2</v>
      </c>
      <c r="I38">
        <v>0</v>
      </c>
      <c r="J38">
        <v>1</v>
      </c>
      <c r="K38" t="str">
        <f>HYPERLINK("http://genome.ucsc.edu/cgi-bin/hgTracks?db=hg38&amp;position=chr16:79829588-79830610&amp;highlight=hg38.chr16:79830088-79830110","UcscLink")</f>
        <v>UcscLink</v>
      </c>
    </row>
    <row r="39" spans="1:11" x14ac:dyDescent="0.25">
      <c r="A39" t="s">
        <v>92</v>
      </c>
      <c r="B39" t="s">
        <v>63</v>
      </c>
      <c r="C39" t="s">
        <v>794</v>
      </c>
      <c r="D39" t="s">
        <v>5</v>
      </c>
      <c r="E39" t="s">
        <v>14</v>
      </c>
      <c r="F39" t="s">
        <v>93</v>
      </c>
      <c r="G39" t="s">
        <v>94</v>
      </c>
      <c r="H39">
        <v>2</v>
      </c>
      <c r="I39">
        <v>0</v>
      </c>
      <c r="J39">
        <v>1</v>
      </c>
      <c r="K39" t="str">
        <f>HYPERLINK("http://genome.ucsc.edu/cgi-bin/hgTracks?db=hg38&amp;position=chr19:13050852-13051874&amp;highlight=hg38.chr19:13051352-13051374","UcscLink")</f>
        <v>UcscLink</v>
      </c>
    </row>
    <row r="40" spans="1:11" x14ac:dyDescent="0.25">
      <c r="A40" t="s">
        <v>95</v>
      </c>
      <c r="B40" t="s">
        <v>63</v>
      </c>
      <c r="C40" t="s">
        <v>794</v>
      </c>
      <c r="D40" t="s">
        <v>5</v>
      </c>
      <c r="E40" t="s">
        <v>14</v>
      </c>
      <c r="F40" t="s">
        <v>96</v>
      </c>
      <c r="H40">
        <v>2</v>
      </c>
      <c r="I40">
        <v>0</v>
      </c>
      <c r="J40">
        <v>1</v>
      </c>
      <c r="K40" t="str">
        <f>HYPERLINK("http://genome.ucsc.edu/cgi-bin/hgTracks?db=hg38&amp;position=chr3:27825407-27826429&amp;highlight=hg38.chr3:27825907-27825929","UcscLink")</f>
        <v>UcscLink</v>
      </c>
    </row>
    <row r="41" spans="1:11" x14ac:dyDescent="0.25">
      <c r="A41" t="s">
        <v>97</v>
      </c>
      <c r="B41" t="s">
        <v>4</v>
      </c>
      <c r="C41" t="s">
        <v>794</v>
      </c>
      <c r="D41" t="s">
        <v>5</v>
      </c>
      <c r="E41" t="s">
        <v>14</v>
      </c>
      <c r="F41" t="s">
        <v>98</v>
      </c>
      <c r="G41" t="s">
        <v>99</v>
      </c>
      <c r="H41">
        <v>2</v>
      </c>
      <c r="I41">
        <v>0</v>
      </c>
      <c r="J41">
        <v>1</v>
      </c>
      <c r="K41" t="str">
        <f>HYPERLINK("http://genome.ucsc.edu/cgi-bin/hgTracks?db=hg38&amp;position=chr4:98903588-98904610&amp;highlight=hg38.chr4:98904088-98904110","UcscLink")</f>
        <v>UcscLink</v>
      </c>
    </row>
    <row r="42" spans="1:11" x14ac:dyDescent="0.25">
      <c r="A42" t="s">
        <v>100</v>
      </c>
      <c r="B42" t="s">
        <v>4</v>
      </c>
      <c r="C42" t="s">
        <v>794</v>
      </c>
      <c r="D42" t="s">
        <v>5</v>
      </c>
      <c r="E42" t="s">
        <v>14</v>
      </c>
      <c r="F42" t="s">
        <v>101</v>
      </c>
      <c r="G42" t="s">
        <v>102</v>
      </c>
      <c r="H42">
        <v>2</v>
      </c>
      <c r="I42">
        <v>0</v>
      </c>
      <c r="J42">
        <v>1</v>
      </c>
      <c r="K42" t="str">
        <f>HYPERLINK("http://genome.ucsc.edu/cgi-bin/hgTracks?db=hg38&amp;position=chr6:151742001-151743023&amp;highlight=hg38.chr6:151742501-151742523","UcscLink")</f>
        <v>UcscLink</v>
      </c>
    </row>
    <row r="43" spans="1:11" x14ac:dyDescent="0.25">
      <c r="A43" t="s">
        <v>103</v>
      </c>
      <c r="B43" t="s">
        <v>4</v>
      </c>
      <c r="C43" t="s">
        <v>794</v>
      </c>
      <c r="D43" t="s">
        <v>5</v>
      </c>
      <c r="E43" t="s">
        <v>6</v>
      </c>
      <c r="F43" t="s">
        <v>104</v>
      </c>
      <c r="G43" t="s">
        <v>105</v>
      </c>
      <c r="H43">
        <v>2</v>
      </c>
      <c r="I43">
        <v>0</v>
      </c>
      <c r="J43">
        <v>1</v>
      </c>
      <c r="K43" t="str">
        <f>HYPERLINK("http://genome.ucsc.edu/cgi-bin/hgTracks?db=hg38&amp;position=chr9:76290972-76291994&amp;highlight=hg38.chr9:76291472-76291494","UcscLink")</f>
        <v>UcscLink</v>
      </c>
    </row>
    <row r="44" spans="1:11" x14ac:dyDescent="0.25">
      <c r="A44" t="s">
        <v>106</v>
      </c>
      <c r="B44" t="s">
        <v>63</v>
      </c>
      <c r="C44" t="s">
        <v>794</v>
      </c>
      <c r="D44" t="s">
        <v>5</v>
      </c>
      <c r="E44" t="s">
        <v>14</v>
      </c>
      <c r="F44" t="s">
        <v>107</v>
      </c>
      <c r="H44">
        <v>2</v>
      </c>
      <c r="I44">
        <v>0</v>
      </c>
      <c r="J44">
        <v>1</v>
      </c>
      <c r="K44" t="str">
        <f>HYPERLINK("http://genome.ucsc.edu/cgi-bin/hgTracks?db=hg38&amp;position=chrX:96566941-96567963&amp;highlight=hg38.chrX:96567441-96567463","UcscLink")</f>
        <v>UcscLink</v>
      </c>
    </row>
    <row r="45" spans="1:11" x14ac:dyDescent="0.25">
      <c r="A45" t="s">
        <v>108</v>
      </c>
      <c r="B45" t="s">
        <v>18</v>
      </c>
      <c r="C45" t="s">
        <v>794</v>
      </c>
      <c r="D45" t="s">
        <v>5</v>
      </c>
      <c r="E45" t="s">
        <v>14</v>
      </c>
      <c r="F45" t="s">
        <v>109</v>
      </c>
      <c r="G45" t="s">
        <v>110</v>
      </c>
      <c r="H45">
        <v>2</v>
      </c>
      <c r="I45">
        <v>1</v>
      </c>
      <c r="J45">
        <v>0</v>
      </c>
      <c r="K45" t="str">
        <f>HYPERLINK("http://genome.ucsc.edu/cgi-bin/hgTracks?db=hg38&amp;position=chr1:93151681-93152701&amp;highlight=hg38.chr1:93152181-93152201","UcscLink")</f>
        <v>UcscLink</v>
      </c>
    </row>
    <row r="46" spans="1:11" x14ac:dyDescent="0.25">
      <c r="A46" t="s">
        <v>111</v>
      </c>
      <c r="B46" t="s">
        <v>13</v>
      </c>
      <c r="C46" t="s">
        <v>794</v>
      </c>
      <c r="D46" t="s">
        <v>5</v>
      </c>
      <c r="E46" t="s">
        <v>14</v>
      </c>
      <c r="F46" t="s">
        <v>112</v>
      </c>
      <c r="H46">
        <v>2</v>
      </c>
      <c r="I46">
        <v>1</v>
      </c>
      <c r="J46">
        <v>0</v>
      </c>
      <c r="K46" t="str">
        <f>HYPERLINK("http://genome.ucsc.edu/cgi-bin/hgTracks?db=hg38&amp;position=chr1:115790042-115791062&amp;highlight=hg38.chr1:115790542-115790562","UcscLink")</f>
        <v>UcscLink</v>
      </c>
    </row>
    <row r="47" spans="1:11" x14ac:dyDescent="0.25">
      <c r="A47" t="s">
        <v>113</v>
      </c>
      <c r="B47" t="s">
        <v>28</v>
      </c>
      <c r="C47" t="s">
        <v>794</v>
      </c>
      <c r="D47" t="s">
        <v>5</v>
      </c>
      <c r="E47" t="s">
        <v>14</v>
      </c>
      <c r="F47" t="s">
        <v>114</v>
      </c>
      <c r="G47" t="s">
        <v>115</v>
      </c>
      <c r="H47">
        <v>2</v>
      </c>
      <c r="I47">
        <v>1</v>
      </c>
      <c r="J47">
        <v>0</v>
      </c>
      <c r="K47" t="str">
        <f>HYPERLINK("http://genome.ucsc.edu/cgi-bin/hgTracks?db=hg38&amp;position=chr1:237818453-237819473&amp;highlight=hg38.chr1:237818953-237818973","UcscLink")</f>
        <v>UcscLink</v>
      </c>
    </row>
    <row r="48" spans="1:11" x14ac:dyDescent="0.25">
      <c r="A48" t="s">
        <v>116</v>
      </c>
      <c r="B48" t="s">
        <v>35</v>
      </c>
      <c r="C48" t="s">
        <v>794</v>
      </c>
      <c r="D48" t="s">
        <v>5</v>
      </c>
      <c r="E48" t="s">
        <v>6</v>
      </c>
      <c r="F48" t="s">
        <v>117</v>
      </c>
      <c r="H48">
        <v>2</v>
      </c>
      <c r="I48">
        <v>1</v>
      </c>
      <c r="J48">
        <v>0</v>
      </c>
      <c r="K48" t="str">
        <f>HYPERLINK("http://genome.ucsc.edu/cgi-bin/hgTracks?db=hg38&amp;position=chr1:10187939-10188959&amp;highlight=hg38.chr1:10188439-10188459","UcscLink")</f>
        <v>UcscLink</v>
      </c>
    </row>
    <row r="49" spans="1:11" x14ac:dyDescent="0.25">
      <c r="A49" t="s">
        <v>118</v>
      </c>
      <c r="B49" t="s">
        <v>18</v>
      </c>
      <c r="C49" t="s">
        <v>794</v>
      </c>
      <c r="D49" t="s">
        <v>5</v>
      </c>
      <c r="E49" t="s">
        <v>6</v>
      </c>
      <c r="F49" t="s">
        <v>119</v>
      </c>
      <c r="H49">
        <v>2</v>
      </c>
      <c r="I49">
        <v>1</v>
      </c>
      <c r="J49">
        <v>0</v>
      </c>
      <c r="K49" t="str">
        <f>HYPERLINK("http://genome.ucsc.edu/cgi-bin/hgTracks?db=hg38&amp;position=chr1:110727174-110728194&amp;highlight=hg38.chr1:110727674-110727694","UcscLink")</f>
        <v>UcscLink</v>
      </c>
    </row>
    <row r="50" spans="1:11" x14ac:dyDescent="0.25">
      <c r="A50" t="s">
        <v>120</v>
      </c>
      <c r="B50" t="s">
        <v>18</v>
      </c>
      <c r="C50" t="s">
        <v>794</v>
      </c>
      <c r="D50" t="s">
        <v>5</v>
      </c>
      <c r="E50" t="s">
        <v>14</v>
      </c>
      <c r="F50" t="s">
        <v>121</v>
      </c>
      <c r="H50">
        <v>2</v>
      </c>
      <c r="I50">
        <v>1</v>
      </c>
      <c r="J50">
        <v>0</v>
      </c>
      <c r="K50" t="str">
        <f>HYPERLINK("http://genome.ucsc.edu/cgi-bin/hgTracks?db=hg38&amp;position=chr11:123891393-123892413&amp;highlight=hg38.chr11:123891893-123891913","UcscLink")</f>
        <v>UcscLink</v>
      </c>
    </row>
    <row r="51" spans="1:11" x14ac:dyDescent="0.25">
      <c r="A51" t="s">
        <v>122</v>
      </c>
      <c r="B51" t="s">
        <v>4</v>
      </c>
      <c r="C51" t="s">
        <v>794</v>
      </c>
      <c r="D51" t="s">
        <v>5</v>
      </c>
      <c r="E51" t="s">
        <v>6</v>
      </c>
      <c r="F51" t="s">
        <v>123</v>
      </c>
      <c r="G51" t="s">
        <v>124</v>
      </c>
      <c r="H51">
        <v>2</v>
      </c>
      <c r="I51">
        <v>1</v>
      </c>
      <c r="J51">
        <v>0</v>
      </c>
      <c r="K51" t="str">
        <f>HYPERLINK("http://genome.ucsc.edu/cgi-bin/hgTracks?db=hg38&amp;position=chr11:67646907-67647927&amp;highlight=hg38.chr11:67647407-67647427","UcscLink")</f>
        <v>UcscLink</v>
      </c>
    </row>
    <row r="52" spans="1:11" x14ac:dyDescent="0.25">
      <c r="A52" t="s">
        <v>125</v>
      </c>
      <c r="B52" t="s">
        <v>35</v>
      </c>
      <c r="C52" t="s">
        <v>794</v>
      </c>
      <c r="D52" t="s">
        <v>5</v>
      </c>
      <c r="E52" t="s">
        <v>6</v>
      </c>
      <c r="F52" t="s">
        <v>126</v>
      </c>
      <c r="H52">
        <v>2</v>
      </c>
      <c r="I52">
        <v>1</v>
      </c>
      <c r="J52">
        <v>0</v>
      </c>
      <c r="K52" t="str">
        <f>HYPERLINK("http://genome.ucsc.edu/cgi-bin/hgTracks?db=hg38&amp;position=chr12:17251710-17252730&amp;highlight=hg38.chr12:17252210-17252230","UcscLink")</f>
        <v>UcscLink</v>
      </c>
    </row>
    <row r="53" spans="1:11" x14ac:dyDescent="0.25">
      <c r="A53" t="s">
        <v>127</v>
      </c>
      <c r="B53" t="s">
        <v>18</v>
      </c>
      <c r="C53" t="s">
        <v>794</v>
      </c>
      <c r="D53" t="s">
        <v>5</v>
      </c>
      <c r="E53" t="s">
        <v>6</v>
      </c>
      <c r="F53" t="s">
        <v>128</v>
      </c>
      <c r="H53">
        <v>2</v>
      </c>
      <c r="I53">
        <v>1</v>
      </c>
      <c r="J53">
        <v>0</v>
      </c>
      <c r="K53" t="str">
        <f>HYPERLINK("http://genome.ucsc.edu/cgi-bin/hgTracks?db=hg38&amp;position=chr13:69433794-69434814&amp;highlight=hg38.chr13:69434294-69434314","UcscLink")</f>
        <v>UcscLink</v>
      </c>
    </row>
    <row r="54" spans="1:11" x14ac:dyDescent="0.25">
      <c r="A54" t="s">
        <v>129</v>
      </c>
      <c r="B54" t="s">
        <v>63</v>
      </c>
      <c r="C54" t="s">
        <v>794</v>
      </c>
      <c r="D54" t="s">
        <v>5</v>
      </c>
      <c r="E54" t="s">
        <v>6</v>
      </c>
      <c r="F54" t="s">
        <v>130</v>
      </c>
      <c r="H54">
        <v>2</v>
      </c>
      <c r="I54">
        <v>1</v>
      </c>
      <c r="J54">
        <v>0</v>
      </c>
      <c r="K54" t="str">
        <f>HYPERLINK("http://genome.ucsc.edu/cgi-bin/hgTracks?db=hg38&amp;position=chr14:105538169-105539189&amp;highlight=hg38.chr14:105538669-105538689","UcscLink")</f>
        <v>UcscLink</v>
      </c>
    </row>
    <row r="55" spans="1:11" x14ac:dyDescent="0.25">
      <c r="A55" t="s">
        <v>129</v>
      </c>
      <c r="B55" t="s">
        <v>131</v>
      </c>
      <c r="C55" t="s">
        <v>794</v>
      </c>
      <c r="D55" t="s">
        <v>5</v>
      </c>
      <c r="E55" t="s">
        <v>6</v>
      </c>
      <c r="F55" t="s">
        <v>132</v>
      </c>
      <c r="H55">
        <v>2</v>
      </c>
      <c r="I55">
        <v>1</v>
      </c>
      <c r="J55">
        <v>0</v>
      </c>
      <c r="K55" t="str">
        <f>HYPERLINK("http://genome.ucsc.edu/cgi-bin/hgTracks?db=hg38&amp;position=chr15:63384749-63385769&amp;highlight=hg38.chr15:63385249-63385269","UcscLink")</f>
        <v>UcscLink</v>
      </c>
    </row>
    <row r="56" spans="1:11" x14ac:dyDescent="0.25">
      <c r="A56" t="s">
        <v>133</v>
      </c>
      <c r="B56" t="s">
        <v>13</v>
      </c>
      <c r="C56" t="s">
        <v>794</v>
      </c>
      <c r="D56" t="s">
        <v>5</v>
      </c>
      <c r="E56" t="s">
        <v>6</v>
      </c>
      <c r="F56" t="s">
        <v>134</v>
      </c>
      <c r="G56" t="s">
        <v>135</v>
      </c>
      <c r="H56">
        <v>2</v>
      </c>
      <c r="I56">
        <v>1</v>
      </c>
      <c r="J56">
        <v>0</v>
      </c>
      <c r="K56" t="str">
        <f>HYPERLINK("http://genome.ucsc.edu/cgi-bin/hgTracks?db=hg38&amp;position=chr15:92973462-92974482&amp;highlight=hg38.chr15:92973962-92973982","UcscLink")</f>
        <v>UcscLink</v>
      </c>
    </row>
    <row r="57" spans="1:11" x14ac:dyDescent="0.25">
      <c r="A57" t="s">
        <v>136</v>
      </c>
      <c r="B57" t="s">
        <v>4</v>
      </c>
      <c r="C57" t="s">
        <v>794</v>
      </c>
      <c r="D57" t="s">
        <v>5</v>
      </c>
      <c r="E57" t="s">
        <v>14</v>
      </c>
      <c r="F57" t="s">
        <v>137</v>
      </c>
      <c r="H57">
        <v>2</v>
      </c>
      <c r="I57">
        <v>1</v>
      </c>
      <c r="J57">
        <v>0</v>
      </c>
      <c r="K57" t="str">
        <f>HYPERLINK("http://genome.ucsc.edu/cgi-bin/hgTracks?db=hg38&amp;position=chr18:24961361-24962381&amp;highlight=hg38.chr18:24961861-24961881","UcscLink")</f>
        <v>UcscLink</v>
      </c>
    </row>
    <row r="58" spans="1:11" x14ac:dyDescent="0.25">
      <c r="A58" t="s">
        <v>138</v>
      </c>
      <c r="B58" t="s">
        <v>18</v>
      </c>
      <c r="C58" t="s">
        <v>794</v>
      </c>
      <c r="D58" t="s">
        <v>5</v>
      </c>
      <c r="E58" t="s">
        <v>6</v>
      </c>
      <c r="F58" t="s">
        <v>139</v>
      </c>
      <c r="H58">
        <v>2</v>
      </c>
      <c r="I58">
        <v>1</v>
      </c>
      <c r="J58">
        <v>0</v>
      </c>
      <c r="K58" t="str">
        <f>HYPERLINK("http://genome.ucsc.edu/cgi-bin/hgTracks?db=hg38&amp;position=chr19:58398105-58399125&amp;highlight=hg38.chr19:58398605-58398625","UcscLink")</f>
        <v>UcscLink</v>
      </c>
    </row>
    <row r="59" spans="1:11" x14ac:dyDescent="0.25">
      <c r="A59" t="s">
        <v>140</v>
      </c>
      <c r="B59" t="s">
        <v>4</v>
      </c>
      <c r="C59" t="s">
        <v>794</v>
      </c>
      <c r="D59" t="s">
        <v>5</v>
      </c>
      <c r="E59" t="s">
        <v>14</v>
      </c>
      <c r="F59" t="s">
        <v>141</v>
      </c>
      <c r="H59">
        <v>2</v>
      </c>
      <c r="I59">
        <v>1</v>
      </c>
      <c r="J59">
        <v>0</v>
      </c>
      <c r="K59" t="str">
        <f>HYPERLINK("http://genome.ucsc.edu/cgi-bin/hgTracks?db=hg38&amp;position=chr2:35273575-35274595&amp;highlight=hg38.chr2:35274075-35274095","UcscLink")</f>
        <v>UcscLink</v>
      </c>
    </row>
    <row r="60" spans="1:11" x14ac:dyDescent="0.25">
      <c r="A60" t="s">
        <v>142</v>
      </c>
      <c r="B60" t="s">
        <v>18</v>
      </c>
      <c r="C60" t="s">
        <v>794</v>
      </c>
      <c r="D60" t="s">
        <v>5</v>
      </c>
      <c r="E60" t="s">
        <v>6</v>
      </c>
      <c r="F60" t="s">
        <v>143</v>
      </c>
      <c r="G60" t="s">
        <v>144</v>
      </c>
      <c r="H60">
        <v>2</v>
      </c>
      <c r="I60">
        <v>1</v>
      </c>
      <c r="J60">
        <v>0</v>
      </c>
      <c r="K60" t="str">
        <f>HYPERLINK("http://genome.ucsc.edu/cgi-bin/hgTracks?db=hg38&amp;position=chr2:186701393-186702413&amp;highlight=hg38.chr2:186701893-186701913","UcscLink")</f>
        <v>UcscLink</v>
      </c>
    </row>
    <row r="61" spans="1:11" x14ac:dyDescent="0.25">
      <c r="A61" t="s">
        <v>145</v>
      </c>
      <c r="B61" t="s">
        <v>63</v>
      </c>
      <c r="C61" t="s">
        <v>794</v>
      </c>
      <c r="D61" t="s">
        <v>5</v>
      </c>
      <c r="E61" t="s">
        <v>6</v>
      </c>
      <c r="F61" t="s">
        <v>146</v>
      </c>
      <c r="H61">
        <v>2</v>
      </c>
      <c r="I61">
        <v>1</v>
      </c>
      <c r="J61">
        <v>0</v>
      </c>
      <c r="K61" t="str">
        <f>HYPERLINK("http://genome.ucsc.edu/cgi-bin/hgTracks?db=hg38&amp;position=chr2:234443258-234444278&amp;highlight=hg38.chr2:234443758-234443778","UcscLink")</f>
        <v>UcscLink</v>
      </c>
    </row>
    <row r="62" spans="1:11" x14ac:dyDescent="0.25">
      <c r="A62" t="s">
        <v>147</v>
      </c>
      <c r="B62" t="s">
        <v>35</v>
      </c>
      <c r="C62" t="s">
        <v>794</v>
      </c>
      <c r="D62" t="s">
        <v>5</v>
      </c>
      <c r="E62" t="s">
        <v>14</v>
      </c>
      <c r="F62" t="s">
        <v>148</v>
      </c>
      <c r="G62" t="s">
        <v>149</v>
      </c>
      <c r="H62">
        <v>2</v>
      </c>
      <c r="I62">
        <v>1</v>
      </c>
      <c r="J62">
        <v>0</v>
      </c>
      <c r="K62" t="str">
        <f>HYPERLINK("http://genome.ucsc.edu/cgi-bin/hgTracks?db=hg38&amp;position=chr22:37185051-37186071&amp;highlight=hg38.chr22:37185551-37185571","UcscLink")</f>
        <v>UcscLink</v>
      </c>
    </row>
    <row r="63" spans="1:11" x14ac:dyDescent="0.25">
      <c r="A63" t="s">
        <v>150</v>
      </c>
      <c r="B63" t="s">
        <v>35</v>
      </c>
      <c r="C63" t="s">
        <v>794</v>
      </c>
      <c r="D63" t="s">
        <v>5</v>
      </c>
      <c r="E63" t="s">
        <v>14</v>
      </c>
      <c r="F63" t="s">
        <v>151</v>
      </c>
      <c r="G63" t="s">
        <v>152</v>
      </c>
      <c r="H63">
        <v>2</v>
      </c>
      <c r="I63">
        <v>1</v>
      </c>
      <c r="J63">
        <v>0</v>
      </c>
      <c r="K63" t="str">
        <f>HYPERLINK("http://genome.ucsc.edu/cgi-bin/hgTracks?db=hg38&amp;position=chr3:126760986-126762006&amp;highlight=hg38.chr3:126761486-126761506","UcscLink")</f>
        <v>UcscLink</v>
      </c>
    </row>
    <row r="64" spans="1:11" x14ac:dyDescent="0.25">
      <c r="A64" t="s">
        <v>153</v>
      </c>
      <c r="B64" t="s">
        <v>18</v>
      </c>
      <c r="C64" t="s">
        <v>794</v>
      </c>
      <c r="D64" t="s">
        <v>5</v>
      </c>
      <c r="E64" t="s">
        <v>14</v>
      </c>
      <c r="F64" t="s">
        <v>154</v>
      </c>
      <c r="G64" t="s">
        <v>155</v>
      </c>
      <c r="H64">
        <v>2</v>
      </c>
      <c r="I64">
        <v>1</v>
      </c>
      <c r="J64">
        <v>0</v>
      </c>
      <c r="K64" t="str">
        <f>HYPERLINK("http://genome.ucsc.edu/cgi-bin/hgTracks?db=hg38&amp;position=chr3:130937335-130938355&amp;highlight=hg38.chr3:130937835-130937855","UcscLink")</f>
        <v>UcscLink</v>
      </c>
    </row>
    <row r="65" spans="1:11" x14ac:dyDescent="0.25">
      <c r="A65" t="s">
        <v>156</v>
      </c>
      <c r="B65" t="s">
        <v>63</v>
      </c>
      <c r="C65" t="s">
        <v>794</v>
      </c>
      <c r="D65" t="s">
        <v>5</v>
      </c>
      <c r="E65" t="s">
        <v>6</v>
      </c>
      <c r="F65" t="s">
        <v>157</v>
      </c>
      <c r="H65">
        <v>2</v>
      </c>
      <c r="I65">
        <v>1</v>
      </c>
      <c r="J65">
        <v>0</v>
      </c>
      <c r="K65" t="str">
        <f>HYPERLINK("http://genome.ucsc.edu/cgi-bin/hgTracks?db=hg38&amp;position=chr4:126403634-126404654&amp;highlight=hg38.chr4:126404134-126404154","UcscLink")</f>
        <v>UcscLink</v>
      </c>
    </row>
    <row r="66" spans="1:11" x14ac:dyDescent="0.25">
      <c r="A66" t="s">
        <v>158</v>
      </c>
      <c r="B66" t="s">
        <v>35</v>
      </c>
      <c r="C66" t="s">
        <v>794</v>
      </c>
      <c r="D66" t="s">
        <v>5</v>
      </c>
      <c r="E66" t="s">
        <v>6</v>
      </c>
      <c r="F66" t="s">
        <v>159</v>
      </c>
      <c r="H66">
        <v>2</v>
      </c>
      <c r="I66">
        <v>1</v>
      </c>
      <c r="J66">
        <v>0</v>
      </c>
      <c r="K66" t="str">
        <f>HYPERLINK("http://genome.ucsc.edu/cgi-bin/hgTracks?db=hg38&amp;position=chr4:161378222-161379242&amp;highlight=hg38.chr4:161378722-161378742","UcscLink")</f>
        <v>UcscLink</v>
      </c>
    </row>
    <row r="67" spans="1:11" x14ac:dyDescent="0.25">
      <c r="A67" t="s">
        <v>160</v>
      </c>
      <c r="B67" t="s">
        <v>4</v>
      </c>
      <c r="C67" t="s">
        <v>794</v>
      </c>
      <c r="D67" t="s">
        <v>5</v>
      </c>
      <c r="E67" t="s">
        <v>14</v>
      </c>
      <c r="F67" t="s">
        <v>161</v>
      </c>
      <c r="G67" t="s">
        <v>162</v>
      </c>
      <c r="H67">
        <v>2</v>
      </c>
      <c r="I67">
        <v>1</v>
      </c>
      <c r="J67">
        <v>0</v>
      </c>
      <c r="K67" t="str">
        <f>HYPERLINK("http://genome.ucsc.edu/cgi-bin/hgTracks?db=hg38&amp;position=chr5:132434244-132435264&amp;highlight=hg38.chr5:132434744-132434764","UcscLink")</f>
        <v>UcscLink</v>
      </c>
    </row>
    <row r="68" spans="1:11" x14ac:dyDescent="0.25">
      <c r="A68" t="s">
        <v>163</v>
      </c>
      <c r="B68" t="s">
        <v>35</v>
      </c>
      <c r="C68" t="s">
        <v>794</v>
      </c>
      <c r="D68" t="s">
        <v>5</v>
      </c>
      <c r="E68" t="s">
        <v>14</v>
      </c>
      <c r="F68" t="s">
        <v>164</v>
      </c>
      <c r="G68" t="s">
        <v>165</v>
      </c>
      <c r="H68">
        <v>2</v>
      </c>
      <c r="I68">
        <v>1</v>
      </c>
      <c r="J68">
        <v>0</v>
      </c>
      <c r="K68" t="str">
        <f>HYPERLINK("http://genome.ucsc.edu/cgi-bin/hgTracks?db=hg38&amp;position=chr5:136313477-136314497&amp;highlight=hg38.chr5:136313977-136313997","UcscLink")</f>
        <v>UcscLink</v>
      </c>
    </row>
    <row r="69" spans="1:11" x14ac:dyDescent="0.25">
      <c r="A69" t="s">
        <v>166</v>
      </c>
      <c r="B69" t="s">
        <v>4</v>
      </c>
      <c r="C69" t="s">
        <v>794</v>
      </c>
      <c r="D69" t="s">
        <v>5</v>
      </c>
      <c r="E69" t="s">
        <v>14</v>
      </c>
      <c r="F69" t="s">
        <v>167</v>
      </c>
      <c r="G69" t="s">
        <v>168</v>
      </c>
      <c r="H69">
        <v>2</v>
      </c>
      <c r="I69">
        <v>1</v>
      </c>
      <c r="J69">
        <v>0</v>
      </c>
      <c r="K69" t="str">
        <f>HYPERLINK("http://genome.ucsc.edu/cgi-bin/hgTracks?db=hg38&amp;position=chr6:7288589-7289609&amp;highlight=hg38.chr6:7289089-7289109","UcscLink")</f>
        <v>UcscLink</v>
      </c>
    </row>
    <row r="70" spans="1:11" x14ac:dyDescent="0.25">
      <c r="A70" t="s">
        <v>169</v>
      </c>
      <c r="B70" t="s">
        <v>35</v>
      </c>
      <c r="C70" t="s">
        <v>794</v>
      </c>
      <c r="D70" t="s">
        <v>5</v>
      </c>
      <c r="E70" t="s">
        <v>6</v>
      </c>
      <c r="F70" t="s">
        <v>170</v>
      </c>
      <c r="G70" t="s">
        <v>171</v>
      </c>
      <c r="H70">
        <v>2</v>
      </c>
      <c r="I70">
        <v>1</v>
      </c>
      <c r="J70">
        <v>0</v>
      </c>
      <c r="K70" t="str">
        <f>HYPERLINK("http://genome.ucsc.edu/cgi-bin/hgTracks?db=hg38&amp;position=chr7:42684658-42685678&amp;highlight=hg38.chr7:42685158-42685178","UcscLink")</f>
        <v>UcscLink</v>
      </c>
    </row>
    <row r="71" spans="1:11" x14ac:dyDescent="0.25">
      <c r="A71" t="s">
        <v>172</v>
      </c>
      <c r="B71" t="s">
        <v>18</v>
      </c>
      <c r="C71" t="s">
        <v>794</v>
      </c>
      <c r="D71" t="s">
        <v>5</v>
      </c>
      <c r="E71" t="s">
        <v>6</v>
      </c>
      <c r="F71" t="s">
        <v>173</v>
      </c>
      <c r="H71">
        <v>2</v>
      </c>
      <c r="I71">
        <v>1</v>
      </c>
      <c r="J71">
        <v>0</v>
      </c>
      <c r="K71" t="str">
        <f>HYPERLINK("http://genome.ucsc.edu/cgi-bin/hgTracks?db=hg38&amp;position=chr7:144884599-144885619&amp;highlight=hg38.chr7:144885099-144885119","UcscLink")</f>
        <v>UcscLink</v>
      </c>
    </row>
    <row r="72" spans="1:11" x14ac:dyDescent="0.25">
      <c r="A72" t="s">
        <v>174</v>
      </c>
      <c r="B72" t="s">
        <v>35</v>
      </c>
      <c r="C72" t="s">
        <v>794</v>
      </c>
      <c r="D72" t="s">
        <v>5</v>
      </c>
      <c r="E72" t="s">
        <v>14</v>
      </c>
      <c r="F72" t="s">
        <v>175</v>
      </c>
      <c r="H72">
        <v>2</v>
      </c>
      <c r="I72">
        <v>1</v>
      </c>
      <c r="J72">
        <v>0</v>
      </c>
      <c r="K72" t="str">
        <f>HYPERLINK("http://genome.ucsc.edu/cgi-bin/hgTracks?db=hg38&amp;position=chr8:20141858-20142878&amp;highlight=hg38.chr8:20142358-20142378","UcscLink")</f>
        <v>UcscLink</v>
      </c>
    </row>
    <row r="73" spans="1:11" x14ac:dyDescent="0.25">
      <c r="A73" t="s">
        <v>176</v>
      </c>
      <c r="B73" t="s">
        <v>4</v>
      </c>
      <c r="C73" t="s">
        <v>794</v>
      </c>
      <c r="D73" t="s">
        <v>5</v>
      </c>
      <c r="E73" t="s">
        <v>14</v>
      </c>
      <c r="F73" t="s">
        <v>177</v>
      </c>
      <c r="G73" t="s">
        <v>178</v>
      </c>
      <c r="H73">
        <v>2</v>
      </c>
      <c r="I73">
        <v>1</v>
      </c>
      <c r="J73">
        <v>0</v>
      </c>
      <c r="K73" t="str">
        <f>HYPERLINK("http://genome.ucsc.edu/cgi-bin/hgTracks?db=hg38&amp;position=chr8:32740396-32741416&amp;highlight=hg38.chr8:32740896-32740916","UcscLink")</f>
        <v>UcscLink</v>
      </c>
    </row>
    <row r="74" spans="1:11" x14ac:dyDescent="0.25">
      <c r="A74" t="s">
        <v>179</v>
      </c>
      <c r="B74" t="s">
        <v>13</v>
      </c>
      <c r="C74" t="s">
        <v>794</v>
      </c>
      <c r="D74" t="s">
        <v>5</v>
      </c>
      <c r="E74" t="s">
        <v>14</v>
      </c>
      <c r="F74" t="s">
        <v>180</v>
      </c>
      <c r="H74">
        <v>2</v>
      </c>
      <c r="I74">
        <v>1</v>
      </c>
      <c r="J74">
        <v>0</v>
      </c>
      <c r="K74" t="str">
        <f>HYPERLINK("http://genome.ucsc.edu/cgi-bin/hgTracks?db=hg38&amp;position=chr8:119148025-119149045&amp;highlight=hg38.chr8:119148525-119148545","UcscLink")</f>
        <v>UcscLink</v>
      </c>
    </row>
    <row r="75" spans="1:11" x14ac:dyDescent="0.25">
      <c r="A75" t="s">
        <v>181</v>
      </c>
      <c r="B75" t="s">
        <v>28</v>
      </c>
      <c r="C75" t="s">
        <v>794</v>
      </c>
      <c r="D75" t="s">
        <v>5</v>
      </c>
      <c r="E75" t="s">
        <v>14</v>
      </c>
      <c r="F75" t="s">
        <v>182</v>
      </c>
      <c r="G75" t="s">
        <v>183</v>
      </c>
      <c r="H75">
        <v>2</v>
      </c>
      <c r="I75">
        <v>1</v>
      </c>
      <c r="J75">
        <v>0</v>
      </c>
      <c r="K75" t="str">
        <f>HYPERLINK("http://genome.ucsc.edu/cgi-bin/hgTracks?db=hg38&amp;position=chrX:54034981-54036001&amp;highlight=hg38.chrX:54035481-54035501","UcscLink")</f>
        <v>UcscLink</v>
      </c>
    </row>
    <row r="76" spans="1:11" x14ac:dyDescent="0.25">
      <c r="A76" t="s">
        <v>184</v>
      </c>
      <c r="B76" t="s">
        <v>63</v>
      </c>
      <c r="C76" t="s">
        <v>794</v>
      </c>
      <c r="D76" t="s">
        <v>5</v>
      </c>
      <c r="E76" t="s">
        <v>14</v>
      </c>
      <c r="F76" t="s">
        <v>185</v>
      </c>
      <c r="H76">
        <v>2</v>
      </c>
      <c r="I76">
        <v>1</v>
      </c>
      <c r="J76">
        <v>0</v>
      </c>
      <c r="K76" t="str">
        <f>HYPERLINK("http://genome.ucsc.edu/cgi-bin/hgTracks?db=hg38&amp;position=chrX:58201018-58202038&amp;highlight=hg38.chrX:58201518-58201538","UcscLink")</f>
        <v>UcscLink</v>
      </c>
    </row>
    <row r="77" spans="1:11" x14ac:dyDescent="0.25">
      <c r="A77" t="s">
        <v>186</v>
      </c>
      <c r="B77" t="s">
        <v>13</v>
      </c>
      <c r="C77" t="s">
        <v>794</v>
      </c>
      <c r="D77" t="s">
        <v>5</v>
      </c>
      <c r="E77" t="s">
        <v>6</v>
      </c>
      <c r="F77" t="s">
        <v>187</v>
      </c>
      <c r="G77" t="s">
        <v>188</v>
      </c>
      <c r="H77">
        <v>1</v>
      </c>
      <c r="I77">
        <v>0</v>
      </c>
      <c r="J77">
        <v>2</v>
      </c>
      <c r="K77" t="str">
        <f>HYPERLINK("http://genome.ucsc.edu/cgi-bin/hgTracks?db=hg38&amp;position=chr18:4142959-4143982&amp;highlight=hg38.chr18:4143459-4143482","UcscLink")</f>
        <v>UcscLink</v>
      </c>
    </row>
    <row r="78" spans="1:11" x14ac:dyDescent="0.25">
      <c r="A78" t="s">
        <v>189</v>
      </c>
      <c r="B78" t="s">
        <v>4</v>
      </c>
      <c r="C78" t="s">
        <v>794</v>
      </c>
      <c r="D78" t="s">
        <v>5</v>
      </c>
      <c r="E78" t="s">
        <v>6</v>
      </c>
      <c r="F78" t="s">
        <v>190</v>
      </c>
      <c r="H78">
        <v>1</v>
      </c>
      <c r="I78">
        <v>0</v>
      </c>
      <c r="J78">
        <v>2</v>
      </c>
      <c r="K78" t="str">
        <f>HYPERLINK("http://genome.ucsc.edu/cgi-bin/hgTracks?db=hg38&amp;position=chr3:33909142-33910165&amp;highlight=hg38.chr3:33909642-33909665","UcscLink")</f>
        <v>UcscLink</v>
      </c>
    </row>
    <row r="79" spans="1:11" x14ac:dyDescent="0.25">
      <c r="A79" t="s">
        <v>191</v>
      </c>
      <c r="B79" t="s">
        <v>63</v>
      </c>
      <c r="C79" t="s">
        <v>794</v>
      </c>
      <c r="D79" t="s">
        <v>5</v>
      </c>
      <c r="E79" t="s">
        <v>6</v>
      </c>
      <c r="F79" t="s">
        <v>192</v>
      </c>
      <c r="G79" t="s">
        <v>193</v>
      </c>
      <c r="H79">
        <v>1</v>
      </c>
      <c r="I79">
        <v>1</v>
      </c>
      <c r="J79">
        <v>1</v>
      </c>
      <c r="K79" t="str">
        <f>HYPERLINK("http://genome.ucsc.edu/cgi-bin/hgTracks?db=hg38&amp;position=chr1:24572737-24573758&amp;highlight=hg38.chr1:24573237-24573258","UcscLink")</f>
        <v>UcscLink</v>
      </c>
    </row>
    <row r="80" spans="1:11" x14ac:dyDescent="0.25">
      <c r="A80" t="s">
        <v>194</v>
      </c>
      <c r="B80" t="s">
        <v>35</v>
      </c>
      <c r="C80" t="s">
        <v>794</v>
      </c>
      <c r="D80" t="s">
        <v>5</v>
      </c>
      <c r="E80" t="s">
        <v>6</v>
      </c>
      <c r="F80" t="s">
        <v>195</v>
      </c>
      <c r="G80" t="s">
        <v>196</v>
      </c>
      <c r="H80">
        <v>1</v>
      </c>
      <c r="I80">
        <v>1</v>
      </c>
      <c r="J80">
        <v>1</v>
      </c>
      <c r="K80" t="str">
        <f>HYPERLINK("http://genome.ucsc.edu/cgi-bin/hgTracks?db=hg38&amp;position=chr10:72219174-72220195&amp;highlight=hg38.chr10:72219674-72219695","UcscLink")</f>
        <v>UcscLink</v>
      </c>
    </row>
    <row r="81" spans="1:11" x14ac:dyDescent="0.25">
      <c r="A81" t="s">
        <v>197</v>
      </c>
      <c r="B81" t="s">
        <v>13</v>
      </c>
      <c r="C81" t="s">
        <v>794</v>
      </c>
      <c r="D81" t="s">
        <v>5</v>
      </c>
      <c r="E81" t="s">
        <v>14</v>
      </c>
      <c r="F81" t="s">
        <v>198</v>
      </c>
      <c r="H81">
        <v>1</v>
      </c>
      <c r="I81">
        <v>1</v>
      </c>
      <c r="J81">
        <v>1</v>
      </c>
      <c r="K81" t="str">
        <f>HYPERLINK("http://genome.ucsc.edu/cgi-bin/hgTracks?db=hg38&amp;position=chr15:85899160-85900181&amp;highlight=hg38.chr15:85899660-85899681","UcscLink")</f>
        <v>UcscLink</v>
      </c>
    </row>
    <row r="82" spans="1:11" x14ac:dyDescent="0.25">
      <c r="A82" t="s">
        <v>199</v>
      </c>
      <c r="B82" t="s">
        <v>18</v>
      </c>
      <c r="C82" t="s">
        <v>794</v>
      </c>
      <c r="D82" t="s">
        <v>5</v>
      </c>
      <c r="E82" t="s">
        <v>14</v>
      </c>
      <c r="F82" t="s">
        <v>200</v>
      </c>
      <c r="H82">
        <v>1</v>
      </c>
      <c r="I82">
        <v>1</v>
      </c>
      <c r="J82">
        <v>1</v>
      </c>
      <c r="K82" t="str">
        <f>HYPERLINK("http://genome.ucsc.edu/cgi-bin/hgTracks?db=hg38&amp;position=chr2:185101437-185102458&amp;highlight=hg38.chr2:185101937-185101958","UcscLink")</f>
        <v>UcscLink</v>
      </c>
    </row>
    <row r="83" spans="1:11" x14ac:dyDescent="0.25">
      <c r="A83" t="s">
        <v>201</v>
      </c>
      <c r="B83" t="s">
        <v>68</v>
      </c>
      <c r="C83" t="s">
        <v>794</v>
      </c>
      <c r="D83" t="s">
        <v>5</v>
      </c>
      <c r="E83" t="s">
        <v>6</v>
      </c>
      <c r="F83" t="s">
        <v>202</v>
      </c>
      <c r="G83" t="s">
        <v>203</v>
      </c>
      <c r="H83">
        <v>1</v>
      </c>
      <c r="I83">
        <v>1</v>
      </c>
      <c r="J83">
        <v>1</v>
      </c>
      <c r="K83" t="str">
        <f>HYPERLINK("http://genome.ucsc.edu/cgi-bin/hgTracks?db=hg38&amp;position=chr2:224898883-224899904&amp;highlight=hg38.chr2:224899383-224899404","UcscLink")</f>
        <v>UcscLink</v>
      </c>
    </row>
    <row r="84" spans="1:11" x14ac:dyDescent="0.25">
      <c r="A84" t="s">
        <v>204</v>
      </c>
      <c r="B84" t="s">
        <v>4</v>
      </c>
      <c r="C84" t="s">
        <v>794</v>
      </c>
      <c r="D84" t="s">
        <v>5</v>
      </c>
      <c r="E84" t="s">
        <v>14</v>
      </c>
      <c r="F84" t="s">
        <v>205</v>
      </c>
      <c r="G84" t="s">
        <v>206</v>
      </c>
      <c r="H84">
        <v>1</v>
      </c>
      <c r="I84">
        <v>1</v>
      </c>
      <c r="J84">
        <v>1</v>
      </c>
      <c r="K84" t="str">
        <f>HYPERLINK("http://genome.ucsc.edu/cgi-bin/hgTracks?db=hg38&amp;position=chr21:28129697-28130718&amp;highlight=hg38.chr21:28130197-28130218","UcscLink")</f>
        <v>UcscLink</v>
      </c>
    </row>
    <row r="85" spans="1:11" x14ac:dyDescent="0.25">
      <c r="A85" t="s">
        <v>207</v>
      </c>
      <c r="B85" t="s">
        <v>13</v>
      </c>
      <c r="C85" t="s">
        <v>794</v>
      </c>
      <c r="D85" t="s">
        <v>5</v>
      </c>
      <c r="E85" t="s">
        <v>14</v>
      </c>
      <c r="F85" t="s">
        <v>208</v>
      </c>
      <c r="H85">
        <v>1</v>
      </c>
      <c r="I85">
        <v>1</v>
      </c>
      <c r="J85">
        <v>1</v>
      </c>
      <c r="K85" t="str">
        <f>HYPERLINK("http://genome.ucsc.edu/cgi-bin/hgTracks?db=hg38&amp;position=chr3:46914757-46915778&amp;highlight=hg38.chr3:46915257-46915278","UcscLink")</f>
        <v>UcscLink</v>
      </c>
    </row>
    <row r="86" spans="1:11" x14ac:dyDescent="0.25">
      <c r="A86" t="s">
        <v>209</v>
      </c>
      <c r="B86" t="s">
        <v>18</v>
      </c>
      <c r="C86" t="s">
        <v>794</v>
      </c>
      <c r="D86" t="s">
        <v>5</v>
      </c>
      <c r="E86" t="s">
        <v>6</v>
      </c>
      <c r="F86" t="s">
        <v>210</v>
      </c>
      <c r="G86" t="s">
        <v>211</v>
      </c>
      <c r="H86">
        <v>1</v>
      </c>
      <c r="I86">
        <v>1</v>
      </c>
      <c r="J86">
        <v>1</v>
      </c>
      <c r="K86" t="str">
        <f>HYPERLINK("http://genome.ucsc.edu/cgi-bin/hgTracks?db=hg38&amp;position=chr4:40521331-40522352&amp;highlight=hg38.chr4:40521831-40521852","UcscLink")</f>
        <v>UcscLink</v>
      </c>
    </row>
    <row r="87" spans="1:11" x14ac:dyDescent="0.25">
      <c r="A87" t="s">
        <v>212</v>
      </c>
      <c r="B87" t="s">
        <v>13</v>
      </c>
      <c r="C87" t="s">
        <v>794</v>
      </c>
      <c r="D87" t="s">
        <v>5</v>
      </c>
      <c r="E87" t="s">
        <v>14</v>
      </c>
      <c r="F87" t="s">
        <v>213</v>
      </c>
      <c r="H87">
        <v>1</v>
      </c>
      <c r="I87">
        <v>1</v>
      </c>
      <c r="J87">
        <v>1</v>
      </c>
      <c r="K87" t="str">
        <f>HYPERLINK("http://genome.ucsc.edu/cgi-bin/hgTracks?db=hg38&amp;position=chr6:167655915-167656936&amp;highlight=hg38.chr6:167656415-167656436","UcscLink")</f>
        <v>UcscLink</v>
      </c>
    </row>
    <row r="88" spans="1:11" x14ac:dyDescent="0.25">
      <c r="A88" t="s">
        <v>214</v>
      </c>
      <c r="B88" t="s">
        <v>4</v>
      </c>
      <c r="C88" t="s">
        <v>794</v>
      </c>
      <c r="D88" t="s">
        <v>5</v>
      </c>
      <c r="E88" t="s">
        <v>6</v>
      </c>
      <c r="F88" t="s">
        <v>215</v>
      </c>
      <c r="G88" t="s">
        <v>216</v>
      </c>
      <c r="H88">
        <v>1</v>
      </c>
      <c r="I88">
        <v>1</v>
      </c>
      <c r="J88">
        <v>1</v>
      </c>
      <c r="K88" t="str">
        <f>HYPERLINK("http://genome.ucsc.edu/cgi-bin/hgTracks?db=hg38&amp;position=chr6:46279659-46280680&amp;highlight=hg38.chr6:46280159-46280180","UcscLink")</f>
        <v>UcscLink</v>
      </c>
    </row>
    <row r="89" spans="1:11" x14ac:dyDescent="0.25">
      <c r="A89" t="s">
        <v>217</v>
      </c>
      <c r="B89" t="s">
        <v>13</v>
      </c>
      <c r="C89" t="s">
        <v>794</v>
      </c>
      <c r="D89" t="s">
        <v>5</v>
      </c>
      <c r="E89" t="s">
        <v>6</v>
      </c>
      <c r="F89" t="s">
        <v>218</v>
      </c>
      <c r="H89">
        <v>1</v>
      </c>
      <c r="I89">
        <v>1</v>
      </c>
      <c r="J89">
        <v>1</v>
      </c>
      <c r="K89" t="str">
        <f>HYPERLINK("http://genome.ucsc.edu/cgi-bin/hgTracks?db=hg38&amp;position=chr8:91827039-91828060&amp;highlight=hg38.chr8:91827539-91827560","UcscLink")</f>
        <v>UcscLink</v>
      </c>
    </row>
    <row r="90" spans="1:11" x14ac:dyDescent="0.25">
      <c r="A90" t="s">
        <v>219</v>
      </c>
      <c r="B90" t="s">
        <v>63</v>
      </c>
      <c r="C90" t="s">
        <v>794</v>
      </c>
      <c r="D90" t="s">
        <v>5</v>
      </c>
      <c r="E90" t="s">
        <v>14</v>
      </c>
      <c r="F90" t="s">
        <v>220</v>
      </c>
      <c r="H90">
        <v>1</v>
      </c>
      <c r="I90">
        <v>1</v>
      </c>
      <c r="J90">
        <v>1</v>
      </c>
      <c r="K90" t="str">
        <f>HYPERLINK("http://genome.ucsc.edu/cgi-bin/hgTracks?db=hg38&amp;position=chrX:41399771-41400792&amp;highlight=hg38.chrX:41400271-41400292","UcscLink")</f>
        <v>UcscLink</v>
      </c>
    </row>
    <row r="91" spans="1:11" x14ac:dyDescent="0.25">
      <c r="A91" t="s">
        <v>221</v>
      </c>
      <c r="B91" t="s">
        <v>35</v>
      </c>
      <c r="C91" t="s">
        <v>794</v>
      </c>
      <c r="D91" t="s">
        <v>5</v>
      </c>
      <c r="E91" t="s">
        <v>6</v>
      </c>
      <c r="F91" t="s">
        <v>222</v>
      </c>
      <c r="G91" t="s">
        <v>223</v>
      </c>
      <c r="H91">
        <v>1</v>
      </c>
      <c r="I91">
        <v>1</v>
      </c>
      <c r="J91">
        <v>1</v>
      </c>
      <c r="K91" t="str">
        <f>HYPERLINK("http://genome.ucsc.edu/cgi-bin/hgTracks?db=hg38&amp;position=chrX:14680415-14681436&amp;highlight=hg38.chrX:14680915-14680936","UcscLink")</f>
        <v>UcscLink</v>
      </c>
    </row>
    <row r="92" spans="1:11" x14ac:dyDescent="0.25">
      <c r="A92" t="s">
        <v>224</v>
      </c>
      <c r="B92" t="s">
        <v>63</v>
      </c>
      <c r="C92" t="s">
        <v>794</v>
      </c>
      <c r="D92" t="s">
        <v>5</v>
      </c>
      <c r="E92" t="s">
        <v>6</v>
      </c>
      <c r="F92" t="s">
        <v>225</v>
      </c>
      <c r="H92">
        <v>1</v>
      </c>
      <c r="I92">
        <v>1</v>
      </c>
      <c r="J92">
        <v>1</v>
      </c>
      <c r="K92" t="str">
        <f>HYPERLINK("http://genome.ucsc.edu/cgi-bin/hgTracks?db=hg38&amp;position=chrY:16486552-16487573&amp;highlight=hg38.chrY:16487052-16487073","UcscLink")</f>
        <v>UcscLink</v>
      </c>
    </row>
    <row r="93" spans="1:11" x14ac:dyDescent="0.25">
      <c r="A93" t="s">
        <v>226</v>
      </c>
      <c r="B93" t="s">
        <v>68</v>
      </c>
      <c r="C93" t="s">
        <v>794</v>
      </c>
      <c r="D93" t="s">
        <v>5</v>
      </c>
      <c r="E93" t="s">
        <v>14</v>
      </c>
      <c r="F93" t="s">
        <v>227</v>
      </c>
      <c r="G93" t="s">
        <v>228</v>
      </c>
      <c r="H93">
        <v>1</v>
      </c>
      <c r="I93">
        <v>2</v>
      </c>
      <c r="J93">
        <v>0</v>
      </c>
      <c r="K93" t="str">
        <f>HYPERLINK("http://genome.ucsc.edu/cgi-bin/hgTracks?db=hg38&amp;position=chr1:2514448-2515467&amp;highlight=hg38.chr1:2514948-2514967","UcscLink")</f>
        <v>UcscLink</v>
      </c>
    </row>
    <row r="94" spans="1:11" x14ac:dyDescent="0.25">
      <c r="A94" t="s">
        <v>229</v>
      </c>
      <c r="B94" t="s">
        <v>35</v>
      </c>
      <c r="C94" t="s">
        <v>794</v>
      </c>
      <c r="D94" t="s">
        <v>5</v>
      </c>
      <c r="E94" t="s">
        <v>14</v>
      </c>
      <c r="F94" t="s">
        <v>230</v>
      </c>
      <c r="G94" t="s">
        <v>231</v>
      </c>
      <c r="H94">
        <v>1</v>
      </c>
      <c r="I94">
        <v>2</v>
      </c>
      <c r="J94">
        <v>0</v>
      </c>
      <c r="K94" t="str">
        <f>HYPERLINK("http://genome.ucsc.edu/cgi-bin/hgTracks?db=hg38&amp;position=chr10:104228735-104229754&amp;highlight=hg38.chr10:104229235-104229254","UcscLink")</f>
        <v>UcscLink</v>
      </c>
    </row>
    <row r="95" spans="1:11" x14ac:dyDescent="0.25">
      <c r="A95" t="s">
        <v>232</v>
      </c>
      <c r="B95" t="s">
        <v>13</v>
      </c>
      <c r="C95" t="s">
        <v>794</v>
      </c>
      <c r="D95" t="s">
        <v>5</v>
      </c>
      <c r="E95" t="s">
        <v>6</v>
      </c>
      <c r="F95" t="s">
        <v>233</v>
      </c>
      <c r="H95">
        <v>1</v>
      </c>
      <c r="I95">
        <v>2</v>
      </c>
      <c r="J95">
        <v>0</v>
      </c>
      <c r="K95" t="str">
        <f>HYPERLINK("http://genome.ucsc.edu/cgi-bin/hgTracks?db=hg38&amp;position=chr12:31939767-31940786&amp;highlight=hg38.chr12:31940267-31940286","UcscLink")</f>
        <v>UcscLink</v>
      </c>
    </row>
    <row r="96" spans="1:11" x14ac:dyDescent="0.25">
      <c r="A96" t="s">
        <v>234</v>
      </c>
      <c r="B96" t="s">
        <v>63</v>
      </c>
      <c r="C96" t="s">
        <v>794</v>
      </c>
      <c r="D96" t="s">
        <v>5</v>
      </c>
      <c r="E96" t="s">
        <v>6</v>
      </c>
      <c r="F96" t="s">
        <v>235</v>
      </c>
      <c r="G96" t="s">
        <v>236</v>
      </c>
      <c r="H96">
        <v>1</v>
      </c>
      <c r="I96">
        <v>2</v>
      </c>
      <c r="J96">
        <v>0</v>
      </c>
      <c r="K96" t="str">
        <f>HYPERLINK("http://genome.ucsc.edu/cgi-bin/hgTracks?db=hg38&amp;position=chr12:104561911-104562930&amp;highlight=hg38.chr12:104562411-104562430","UcscLink")</f>
        <v>UcscLink</v>
      </c>
    </row>
    <row r="97" spans="1:11" x14ac:dyDescent="0.25">
      <c r="A97" t="s">
        <v>237</v>
      </c>
      <c r="B97" t="s">
        <v>4</v>
      </c>
      <c r="C97" t="s">
        <v>794</v>
      </c>
      <c r="D97" t="s">
        <v>5</v>
      </c>
      <c r="E97" t="s">
        <v>6</v>
      </c>
      <c r="F97" t="s">
        <v>238</v>
      </c>
      <c r="G97" t="s">
        <v>239</v>
      </c>
      <c r="H97">
        <v>1</v>
      </c>
      <c r="I97">
        <v>2</v>
      </c>
      <c r="J97">
        <v>0</v>
      </c>
      <c r="K97" t="str">
        <f>HYPERLINK("http://genome.ucsc.edu/cgi-bin/hgTracks?db=hg38&amp;position=chr12:131002208-131003227&amp;highlight=hg38.chr12:131002708-131002727","UcscLink")</f>
        <v>UcscLink</v>
      </c>
    </row>
    <row r="98" spans="1:11" x14ac:dyDescent="0.25">
      <c r="A98" t="s">
        <v>240</v>
      </c>
      <c r="B98" t="s">
        <v>18</v>
      </c>
      <c r="C98" t="s">
        <v>794</v>
      </c>
      <c r="D98" t="s">
        <v>5</v>
      </c>
      <c r="E98" t="s">
        <v>6</v>
      </c>
      <c r="F98" t="s">
        <v>241</v>
      </c>
      <c r="H98">
        <v>1</v>
      </c>
      <c r="I98">
        <v>2</v>
      </c>
      <c r="J98">
        <v>0</v>
      </c>
      <c r="K98" t="str">
        <f>HYPERLINK("http://genome.ucsc.edu/cgi-bin/hgTracks?db=hg38&amp;position=chr14:50870922-50871941&amp;highlight=hg38.chr14:50871422-50871441","UcscLink")</f>
        <v>UcscLink</v>
      </c>
    </row>
    <row r="99" spans="1:11" x14ac:dyDescent="0.25">
      <c r="A99" t="s">
        <v>242</v>
      </c>
      <c r="B99" t="s">
        <v>63</v>
      </c>
      <c r="C99" t="s">
        <v>794</v>
      </c>
      <c r="D99" t="s">
        <v>5</v>
      </c>
      <c r="E99" t="s">
        <v>14</v>
      </c>
      <c r="F99" t="s">
        <v>243</v>
      </c>
      <c r="H99">
        <v>1</v>
      </c>
      <c r="I99">
        <v>2</v>
      </c>
      <c r="J99">
        <v>0</v>
      </c>
      <c r="K99" t="str">
        <f>HYPERLINK("http://genome.ucsc.edu/cgi-bin/hgTracks?db=hg38&amp;position=chr16:5523729-5524748&amp;highlight=hg38.chr16:5524229-5524248","UcscLink")</f>
        <v>UcscLink</v>
      </c>
    </row>
    <row r="100" spans="1:11" x14ac:dyDescent="0.25">
      <c r="A100" t="s">
        <v>244</v>
      </c>
      <c r="B100" t="s">
        <v>18</v>
      </c>
      <c r="C100" t="s">
        <v>794</v>
      </c>
      <c r="D100" t="s">
        <v>5</v>
      </c>
      <c r="E100" t="s">
        <v>14</v>
      </c>
      <c r="F100" t="s">
        <v>245</v>
      </c>
      <c r="G100" t="s">
        <v>246</v>
      </c>
      <c r="H100">
        <v>1</v>
      </c>
      <c r="I100">
        <v>2</v>
      </c>
      <c r="J100">
        <v>0</v>
      </c>
      <c r="K100" t="str">
        <f>HYPERLINK("http://genome.ucsc.edu/cgi-bin/hgTracks?db=hg38&amp;position=chr18:31342907-31343926&amp;highlight=hg38.chr18:31343407-31343426","UcscLink")</f>
        <v>UcscLink</v>
      </c>
    </row>
    <row r="101" spans="1:11" x14ac:dyDescent="0.25">
      <c r="A101" t="s">
        <v>247</v>
      </c>
      <c r="B101" t="s">
        <v>13</v>
      </c>
      <c r="C101" t="s">
        <v>794</v>
      </c>
      <c r="D101" t="s">
        <v>5</v>
      </c>
      <c r="E101" t="s">
        <v>6</v>
      </c>
      <c r="F101" t="s">
        <v>248</v>
      </c>
      <c r="H101">
        <v>1</v>
      </c>
      <c r="I101">
        <v>2</v>
      </c>
      <c r="J101">
        <v>0</v>
      </c>
      <c r="K101" t="str">
        <f>HYPERLINK("http://genome.ucsc.edu/cgi-bin/hgTracks?db=hg38&amp;position=chr18:63991819-63992838&amp;highlight=hg38.chr18:63992319-63992338","UcscLink")</f>
        <v>UcscLink</v>
      </c>
    </row>
    <row r="102" spans="1:11" x14ac:dyDescent="0.25">
      <c r="A102" t="s">
        <v>249</v>
      </c>
      <c r="B102" t="s">
        <v>35</v>
      </c>
      <c r="C102" t="s">
        <v>794</v>
      </c>
      <c r="D102" t="s">
        <v>5</v>
      </c>
      <c r="E102" t="s">
        <v>6</v>
      </c>
      <c r="F102" t="s">
        <v>250</v>
      </c>
      <c r="H102">
        <v>1</v>
      </c>
      <c r="I102">
        <v>2</v>
      </c>
      <c r="J102">
        <v>0</v>
      </c>
      <c r="K102" t="str">
        <f>HYPERLINK("http://genome.ucsc.edu/cgi-bin/hgTracks?db=hg38&amp;position=chr19:33254925-33255944&amp;highlight=hg38.chr19:33255425-33255444","UcscLink")</f>
        <v>UcscLink</v>
      </c>
    </row>
    <row r="103" spans="1:11" x14ac:dyDescent="0.25">
      <c r="A103" t="s">
        <v>251</v>
      </c>
      <c r="B103" t="s">
        <v>35</v>
      </c>
      <c r="C103" t="s">
        <v>794</v>
      </c>
      <c r="D103" t="s">
        <v>5</v>
      </c>
      <c r="E103" t="s">
        <v>6</v>
      </c>
      <c r="F103" t="s">
        <v>252</v>
      </c>
      <c r="G103" t="s">
        <v>253</v>
      </c>
      <c r="H103">
        <v>1</v>
      </c>
      <c r="I103">
        <v>2</v>
      </c>
      <c r="J103">
        <v>0</v>
      </c>
      <c r="K103" t="str">
        <f>HYPERLINK("http://genome.ucsc.edu/cgi-bin/hgTracks?db=hg38&amp;position=chr2:197504500-197505519&amp;highlight=hg38.chr2:197505000-197505019","UcscLink")</f>
        <v>UcscLink</v>
      </c>
    </row>
    <row r="104" spans="1:11" x14ac:dyDescent="0.25">
      <c r="A104" t="s">
        <v>254</v>
      </c>
      <c r="B104" t="s">
        <v>4</v>
      </c>
      <c r="C104" t="s">
        <v>794</v>
      </c>
      <c r="D104" t="s">
        <v>5</v>
      </c>
      <c r="E104" t="s">
        <v>14</v>
      </c>
      <c r="F104" t="s">
        <v>255</v>
      </c>
      <c r="G104" t="s">
        <v>256</v>
      </c>
      <c r="H104">
        <v>1</v>
      </c>
      <c r="I104">
        <v>2</v>
      </c>
      <c r="J104">
        <v>0</v>
      </c>
      <c r="K104" t="str">
        <f>HYPERLINK("http://genome.ucsc.edu/cgi-bin/hgTracks?db=hg38&amp;position=chr20:62274108-62275127&amp;highlight=hg38.chr20:62274608-62274627","UcscLink")</f>
        <v>UcscLink</v>
      </c>
    </row>
    <row r="105" spans="1:11" x14ac:dyDescent="0.25">
      <c r="A105" t="s">
        <v>257</v>
      </c>
      <c r="B105" t="s">
        <v>35</v>
      </c>
      <c r="C105" t="s">
        <v>794</v>
      </c>
      <c r="D105" t="s">
        <v>5</v>
      </c>
      <c r="E105" t="s">
        <v>14</v>
      </c>
      <c r="F105" t="s">
        <v>258</v>
      </c>
      <c r="H105">
        <v>1</v>
      </c>
      <c r="I105">
        <v>2</v>
      </c>
      <c r="J105">
        <v>0</v>
      </c>
      <c r="K105" t="str">
        <f>HYPERLINK("http://genome.ucsc.edu/cgi-bin/hgTracks?db=hg38&amp;position=chr21:44981948-44982967&amp;highlight=hg38.chr21:44982448-44982467","UcscLink")</f>
        <v>UcscLink</v>
      </c>
    </row>
    <row r="106" spans="1:11" x14ac:dyDescent="0.25">
      <c r="A106" t="s">
        <v>259</v>
      </c>
      <c r="B106" t="s">
        <v>35</v>
      </c>
      <c r="C106" t="s">
        <v>794</v>
      </c>
      <c r="D106" t="s">
        <v>5</v>
      </c>
      <c r="E106" t="s">
        <v>14</v>
      </c>
      <c r="F106" t="s">
        <v>260</v>
      </c>
      <c r="H106">
        <v>1</v>
      </c>
      <c r="I106">
        <v>2</v>
      </c>
      <c r="J106">
        <v>0</v>
      </c>
      <c r="K106" t="str">
        <f>HYPERLINK("http://genome.ucsc.edu/cgi-bin/hgTracks?db=hg38&amp;position=chr3:57201260-57202279&amp;highlight=hg38.chr3:57201760-57201779","UcscLink")</f>
        <v>UcscLink</v>
      </c>
    </row>
    <row r="107" spans="1:11" x14ac:dyDescent="0.25">
      <c r="A107" t="s">
        <v>261</v>
      </c>
      <c r="B107" t="s">
        <v>35</v>
      </c>
      <c r="C107" t="s">
        <v>794</v>
      </c>
      <c r="D107" t="s">
        <v>5</v>
      </c>
      <c r="E107" t="s">
        <v>14</v>
      </c>
      <c r="F107" t="s">
        <v>262</v>
      </c>
      <c r="H107">
        <v>1</v>
      </c>
      <c r="I107">
        <v>2</v>
      </c>
      <c r="J107">
        <v>0</v>
      </c>
      <c r="K107" t="str">
        <f>HYPERLINK("http://genome.ucsc.edu/cgi-bin/hgTracks?db=hg38&amp;position=chr3:70484150-70485169&amp;highlight=hg38.chr3:70484650-70484669","UcscLink")</f>
        <v>UcscLink</v>
      </c>
    </row>
    <row r="108" spans="1:11" x14ac:dyDescent="0.25">
      <c r="A108" t="s">
        <v>263</v>
      </c>
      <c r="B108" t="s">
        <v>4</v>
      </c>
      <c r="C108" t="s">
        <v>794</v>
      </c>
      <c r="D108" t="s">
        <v>5</v>
      </c>
      <c r="E108" t="s">
        <v>14</v>
      </c>
      <c r="F108" t="s">
        <v>264</v>
      </c>
      <c r="H108">
        <v>1</v>
      </c>
      <c r="I108">
        <v>2</v>
      </c>
      <c r="J108">
        <v>0</v>
      </c>
      <c r="K108" t="str">
        <f>HYPERLINK("http://genome.ucsc.edu/cgi-bin/hgTracks?db=hg38&amp;position=chr3:82956675-82957694&amp;highlight=hg38.chr3:82957175-82957194","UcscLink")</f>
        <v>UcscLink</v>
      </c>
    </row>
    <row r="109" spans="1:11" x14ac:dyDescent="0.25">
      <c r="A109" t="s">
        <v>265</v>
      </c>
      <c r="B109" t="s">
        <v>13</v>
      </c>
      <c r="C109" t="s">
        <v>794</v>
      </c>
      <c r="D109" t="s">
        <v>5</v>
      </c>
      <c r="E109" t="s">
        <v>14</v>
      </c>
      <c r="F109" t="s">
        <v>266</v>
      </c>
      <c r="G109" t="s">
        <v>267</v>
      </c>
      <c r="H109">
        <v>1</v>
      </c>
      <c r="I109">
        <v>2</v>
      </c>
      <c r="J109">
        <v>0</v>
      </c>
      <c r="K109" t="str">
        <f>HYPERLINK("http://genome.ucsc.edu/cgi-bin/hgTracks?db=hg38&amp;position=chr3:116010164-116011183&amp;highlight=hg38.chr3:116010664-116010683","UcscLink")</f>
        <v>UcscLink</v>
      </c>
    </row>
    <row r="110" spans="1:11" x14ac:dyDescent="0.25">
      <c r="A110" t="s">
        <v>268</v>
      </c>
      <c r="B110" t="s">
        <v>4</v>
      </c>
      <c r="C110" t="s">
        <v>794</v>
      </c>
      <c r="D110" t="s">
        <v>5</v>
      </c>
      <c r="E110" t="s">
        <v>6</v>
      </c>
      <c r="F110" t="s">
        <v>269</v>
      </c>
      <c r="G110" t="s">
        <v>270</v>
      </c>
      <c r="H110">
        <v>1</v>
      </c>
      <c r="I110">
        <v>2</v>
      </c>
      <c r="J110">
        <v>0</v>
      </c>
      <c r="K110" t="str">
        <f>HYPERLINK("http://genome.ucsc.edu/cgi-bin/hgTracks?db=hg38&amp;position=chr3:101505090-101506109&amp;highlight=hg38.chr3:101505590-101505609","UcscLink")</f>
        <v>UcscLink</v>
      </c>
    </row>
    <row r="111" spans="1:11" x14ac:dyDescent="0.25">
      <c r="A111" t="s">
        <v>271</v>
      </c>
      <c r="B111" t="s">
        <v>4</v>
      </c>
      <c r="C111" t="s">
        <v>794</v>
      </c>
      <c r="D111" t="s">
        <v>5</v>
      </c>
      <c r="E111" t="s">
        <v>6</v>
      </c>
      <c r="F111" t="s">
        <v>272</v>
      </c>
      <c r="G111" t="s">
        <v>273</v>
      </c>
      <c r="H111">
        <v>1</v>
      </c>
      <c r="I111">
        <v>2</v>
      </c>
      <c r="J111">
        <v>0</v>
      </c>
      <c r="K111" t="str">
        <f>HYPERLINK("http://genome.ucsc.edu/cgi-bin/hgTracks?db=hg38&amp;position=chr3:156682145-156683164&amp;highlight=hg38.chr3:156682645-156682664","UcscLink")</f>
        <v>UcscLink</v>
      </c>
    </row>
    <row r="112" spans="1:11" x14ac:dyDescent="0.25">
      <c r="A112" t="s">
        <v>274</v>
      </c>
      <c r="B112" t="s">
        <v>35</v>
      </c>
      <c r="C112" t="s">
        <v>794</v>
      </c>
      <c r="D112" t="s">
        <v>5</v>
      </c>
      <c r="E112" t="s">
        <v>14</v>
      </c>
      <c r="F112" t="s">
        <v>275</v>
      </c>
      <c r="H112">
        <v>1</v>
      </c>
      <c r="I112">
        <v>2</v>
      </c>
      <c r="J112">
        <v>0</v>
      </c>
      <c r="K112" t="str">
        <f>HYPERLINK("http://genome.ucsc.edu/cgi-bin/hgTracks?db=hg38&amp;position=chr4:101781863-101782882&amp;highlight=hg38.chr4:101782363-101782382","UcscLink")</f>
        <v>UcscLink</v>
      </c>
    </row>
    <row r="113" spans="1:11" x14ac:dyDescent="0.25">
      <c r="A113" t="s">
        <v>276</v>
      </c>
      <c r="B113" t="s">
        <v>63</v>
      </c>
      <c r="C113" t="s">
        <v>794</v>
      </c>
      <c r="D113" t="s">
        <v>5</v>
      </c>
      <c r="E113" t="s">
        <v>6</v>
      </c>
      <c r="F113" t="s">
        <v>277</v>
      </c>
      <c r="G113" t="s">
        <v>278</v>
      </c>
      <c r="H113">
        <v>1</v>
      </c>
      <c r="I113">
        <v>2</v>
      </c>
      <c r="J113">
        <v>0</v>
      </c>
      <c r="K113" t="str">
        <f>HYPERLINK("http://genome.ucsc.edu/cgi-bin/hgTracks?db=hg38&amp;position=chr6:16541659-16542678&amp;highlight=hg38.chr6:16542159-16542178","UcscLink")</f>
        <v>UcscLink</v>
      </c>
    </row>
    <row r="114" spans="1:11" x14ac:dyDescent="0.25">
      <c r="A114" t="s">
        <v>279</v>
      </c>
      <c r="B114" t="s">
        <v>131</v>
      </c>
      <c r="C114" t="s">
        <v>794</v>
      </c>
      <c r="D114" t="s">
        <v>5</v>
      </c>
      <c r="E114" t="s">
        <v>6</v>
      </c>
      <c r="F114" t="s">
        <v>280</v>
      </c>
      <c r="G114" t="s">
        <v>281</v>
      </c>
      <c r="H114">
        <v>1</v>
      </c>
      <c r="I114">
        <v>2</v>
      </c>
      <c r="J114">
        <v>0</v>
      </c>
      <c r="K114" t="str">
        <f>HYPERLINK("http://genome.ucsc.edu/cgi-bin/hgTracks?db=hg38&amp;position=chr6:135950406-135951425&amp;highlight=hg38.chr6:135950906-135950925","UcscLink")</f>
        <v>UcscLink</v>
      </c>
    </row>
    <row r="115" spans="1:11" x14ac:dyDescent="0.25">
      <c r="A115" t="s">
        <v>282</v>
      </c>
      <c r="B115" t="s">
        <v>35</v>
      </c>
      <c r="C115" t="s">
        <v>794</v>
      </c>
      <c r="D115" t="s">
        <v>5</v>
      </c>
      <c r="E115" t="s">
        <v>6</v>
      </c>
      <c r="F115" t="s">
        <v>283</v>
      </c>
      <c r="H115">
        <v>1</v>
      </c>
      <c r="I115">
        <v>2</v>
      </c>
      <c r="J115">
        <v>0</v>
      </c>
      <c r="K115" t="str">
        <f>HYPERLINK("http://genome.ucsc.edu/cgi-bin/hgTracks?db=hg38&amp;position=chr6:159710091-159711110&amp;highlight=hg38.chr6:159710591-159710610","UcscLink")</f>
        <v>UcscLink</v>
      </c>
    </row>
    <row r="116" spans="1:11" x14ac:dyDescent="0.25">
      <c r="A116" t="s">
        <v>284</v>
      </c>
      <c r="B116" t="s">
        <v>4</v>
      </c>
      <c r="C116" t="s">
        <v>794</v>
      </c>
      <c r="D116" t="s">
        <v>5</v>
      </c>
      <c r="E116" t="s">
        <v>14</v>
      </c>
      <c r="F116" t="s">
        <v>285</v>
      </c>
      <c r="H116">
        <v>1</v>
      </c>
      <c r="I116">
        <v>2</v>
      </c>
      <c r="J116">
        <v>0</v>
      </c>
      <c r="K116" t="str">
        <f>HYPERLINK("http://genome.ucsc.edu/cgi-bin/hgTracks?db=hg38&amp;position=chr9:79542759-79543778&amp;highlight=hg38.chr9:79543259-79543278","UcscLink")</f>
        <v>UcscLink</v>
      </c>
    </row>
    <row r="117" spans="1:11" x14ac:dyDescent="0.25">
      <c r="A117" t="s">
        <v>286</v>
      </c>
      <c r="B117" t="s">
        <v>63</v>
      </c>
      <c r="C117" t="s">
        <v>794</v>
      </c>
      <c r="D117" t="s">
        <v>5</v>
      </c>
      <c r="E117" t="s">
        <v>6</v>
      </c>
      <c r="F117" t="s">
        <v>287</v>
      </c>
      <c r="H117">
        <v>1</v>
      </c>
      <c r="I117">
        <v>2</v>
      </c>
      <c r="J117">
        <v>0</v>
      </c>
      <c r="K117" t="str">
        <f>HYPERLINK("http://genome.ucsc.edu/cgi-bin/hgTracks?db=hg38&amp;position=chr9:82298853-82299872&amp;highlight=hg38.chr9:82299353-82299372","UcscLink")</f>
        <v>UcscLink</v>
      </c>
    </row>
    <row r="118" spans="1:11" x14ac:dyDescent="0.25">
      <c r="A118" t="s">
        <v>288</v>
      </c>
      <c r="B118" t="s">
        <v>63</v>
      </c>
      <c r="C118" t="s">
        <v>794</v>
      </c>
      <c r="D118" t="s">
        <v>5</v>
      </c>
      <c r="E118" t="s">
        <v>14</v>
      </c>
      <c r="F118" t="s">
        <v>289</v>
      </c>
      <c r="H118">
        <v>1</v>
      </c>
      <c r="I118">
        <v>2</v>
      </c>
      <c r="J118">
        <v>0</v>
      </c>
      <c r="K118" t="str">
        <f>HYPERLINK("http://genome.ucsc.edu/cgi-bin/hgTracks?db=hg38&amp;position=chrX:13305314-13306333&amp;highlight=hg38.chrX:13305814-13305833","UcscLink")</f>
        <v>UcscLink</v>
      </c>
    </row>
    <row r="119" spans="1:11" x14ac:dyDescent="0.25">
      <c r="A119" t="s">
        <v>290</v>
      </c>
      <c r="B119" t="s">
        <v>63</v>
      </c>
      <c r="C119" t="s">
        <v>794</v>
      </c>
      <c r="D119" t="s">
        <v>5</v>
      </c>
      <c r="E119" t="s">
        <v>14</v>
      </c>
      <c r="F119" t="s">
        <v>291</v>
      </c>
      <c r="H119">
        <v>1</v>
      </c>
      <c r="I119">
        <v>2</v>
      </c>
      <c r="J119">
        <v>0</v>
      </c>
      <c r="K119" t="str">
        <f>HYPERLINK("http://genome.ucsc.edu/cgi-bin/hgTracks?db=hg38&amp;position=chrX:58236110-58237129&amp;highlight=hg38.chrX:58236610-58236629","UcscLink")</f>
        <v>UcscLink</v>
      </c>
    </row>
    <row r="120" spans="1:11" x14ac:dyDescent="0.25">
      <c r="A120" t="s">
        <v>292</v>
      </c>
      <c r="B120" t="s">
        <v>18</v>
      </c>
      <c r="C120" t="s">
        <v>794</v>
      </c>
      <c r="D120" t="s">
        <v>5</v>
      </c>
      <c r="E120" t="s">
        <v>6</v>
      </c>
      <c r="F120" t="s">
        <v>293</v>
      </c>
      <c r="H120">
        <v>1</v>
      </c>
      <c r="I120">
        <v>2</v>
      </c>
      <c r="J120">
        <v>0</v>
      </c>
      <c r="K120" t="str">
        <f>HYPERLINK("http://genome.ucsc.edu/cgi-bin/hgTracks?db=hg38&amp;position=chrX:144904968-144905987&amp;highlight=hg38.chrX:144905468-144905487","UcscLink")</f>
        <v>UcscLink</v>
      </c>
    </row>
    <row r="121" spans="1:11" x14ac:dyDescent="0.25">
      <c r="A121" t="s">
        <v>294</v>
      </c>
      <c r="B121" t="s">
        <v>4</v>
      </c>
      <c r="C121" t="s">
        <v>794</v>
      </c>
      <c r="D121" t="s">
        <v>5</v>
      </c>
      <c r="E121" t="s">
        <v>6</v>
      </c>
      <c r="F121" t="s">
        <v>295</v>
      </c>
      <c r="H121">
        <v>0</v>
      </c>
      <c r="I121">
        <v>2</v>
      </c>
      <c r="J121">
        <v>1</v>
      </c>
      <c r="K121" t="str">
        <f>HYPERLINK("http://genome.ucsc.edu/cgi-bin/hgTracks?db=hg38&amp;position=chr6:60253597-60254617&amp;highlight=hg38.chr6:60254097-60254117","UcscLink")</f>
        <v>UcscLink</v>
      </c>
    </row>
    <row r="122" spans="1:11" x14ac:dyDescent="0.25">
      <c r="A122" t="s">
        <v>296</v>
      </c>
      <c r="B122" t="s">
        <v>4</v>
      </c>
      <c r="C122" t="s">
        <v>794</v>
      </c>
      <c r="D122" t="s">
        <v>5</v>
      </c>
      <c r="E122" t="s">
        <v>14</v>
      </c>
      <c r="F122" t="s">
        <v>297</v>
      </c>
      <c r="G122" t="s">
        <v>298</v>
      </c>
      <c r="H122">
        <v>0</v>
      </c>
      <c r="I122">
        <v>2</v>
      </c>
      <c r="J122">
        <v>1</v>
      </c>
      <c r="K122" t="str">
        <f>HYPERLINK("http://genome.ucsc.edu/cgi-bin/hgTracks?db=hg38&amp;position=chr8:58882634-58883654&amp;highlight=hg38.chr8:58883134-58883154","UcscLink")</f>
        <v>UcscLink</v>
      </c>
    </row>
    <row r="123" spans="1:11" x14ac:dyDescent="0.25">
      <c r="A123" t="s">
        <v>299</v>
      </c>
      <c r="B123" t="s">
        <v>131</v>
      </c>
      <c r="C123" t="s">
        <v>794</v>
      </c>
      <c r="D123" t="s">
        <v>5</v>
      </c>
      <c r="E123" t="s">
        <v>6</v>
      </c>
      <c r="F123" t="s">
        <v>300</v>
      </c>
      <c r="H123">
        <v>0</v>
      </c>
      <c r="I123">
        <v>3</v>
      </c>
      <c r="J123">
        <v>0</v>
      </c>
      <c r="K123" t="str">
        <f>HYPERLINK("http://genome.ucsc.edu/cgi-bin/hgTracks?db=hg38&amp;position=chr12:74043267-74044285&amp;highlight=hg38.chr12:74043767-74043785","UcscLink")</f>
        <v>UcscLink</v>
      </c>
    </row>
    <row r="124" spans="1:11" x14ac:dyDescent="0.25">
      <c r="A124" t="s">
        <v>301</v>
      </c>
      <c r="B124" t="s">
        <v>18</v>
      </c>
      <c r="C124" t="s">
        <v>794</v>
      </c>
      <c r="D124" t="s">
        <v>5</v>
      </c>
      <c r="E124" t="s">
        <v>14</v>
      </c>
      <c r="F124" t="s">
        <v>302</v>
      </c>
      <c r="G124" t="s">
        <v>303</v>
      </c>
      <c r="H124">
        <v>0</v>
      </c>
      <c r="I124">
        <v>3</v>
      </c>
      <c r="J124">
        <v>0</v>
      </c>
      <c r="K124" t="str">
        <f>HYPERLINK("http://genome.ucsc.edu/cgi-bin/hgTracks?db=hg38&amp;position=chr16:23942495-23943513&amp;highlight=hg38.chr16:23942995-23943013","UcscLink")</f>
        <v>UcscLink</v>
      </c>
    </row>
    <row r="125" spans="1:11" x14ac:dyDescent="0.25">
      <c r="A125" t="s">
        <v>304</v>
      </c>
      <c r="B125" t="s">
        <v>35</v>
      </c>
      <c r="C125" t="s">
        <v>794</v>
      </c>
      <c r="D125" t="s">
        <v>5</v>
      </c>
      <c r="E125" t="s">
        <v>6</v>
      </c>
      <c r="F125" t="s">
        <v>305</v>
      </c>
      <c r="H125">
        <v>0</v>
      </c>
      <c r="I125">
        <v>3</v>
      </c>
      <c r="J125">
        <v>0</v>
      </c>
      <c r="K125" t="str">
        <f>HYPERLINK("http://genome.ucsc.edu/cgi-bin/hgTracks?db=hg38&amp;position=chr16:7881067-7882085&amp;highlight=hg38.chr16:7881567-7881585","UcscLink")</f>
        <v>UcscLink</v>
      </c>
    </row>
    <row r="126" spans="1:11" x14ac:dyDescent="0.25">
      <c r="A126" t="s">
        <v>306</v>
      </c>
      <c r="B126" t="s">
        <v>13</v>
      </c>
      <c r="C126" t="s">
        <v>794</v>
      </c>
      <c r="D126" t="s">
        <v>5</v>
      </c>
      <c r="E126" t="s">
        <v>6</v>
      </c>
      <c r="F126" t="s">
        <v>307</v>
      </c>
      <c r="G126" t="s">
        <v>308</v>
      </c>
      <c r="H126">
        <v>0</v>
      </c>
      <c r="I126">
        <v>3</v>
      </c>
      <c r="J126">
        <v>0</v>
      </c>
      <c r="K126" t="str">
        <f>HYPERLINK("http://genome.ucsc.edu/cgi-bin/hgTracks?db=hg38&amp;position=chr3:45957572-45958590&amp;highlight=hg38.chr3:45958072-45958090","UcscLink")</f>
        <v>UcscLink</v>
      </c>
    </row>
    <row r="127" spans="1:11" x14ac:dyDescent="0.25">
      <c r="A127" t="s">
        <v>309</v>
      </c>
      <c r="B127" t="s">
        <v>18</v>
      </c>
      <c r="C127" t="s">
        <v>794</v>
      </c>
      <c r="D127" t="s">
        <v>5</v>
      </c>
      <c r="E127" t="s">
        <v>6</v>
      </c>
      <c r="F127" t="s">
        <v>310</v>
      </c>
      <c r="H127">
        <v>0</v>
      </c>
      <c r="I127">
        <v>3</v>
      </c>
      <c r="J127">
        <v>0</v>
      </c>
      <c r="K127" t="str">
        <f>HYPERLINK("http://genome.ucsc.edu/cgi-bin/hgTracks?db=hg38&amp;position=chr4:118025464-118026482&amp;highlight=hg38.chr4:118025964-118025982","UcscLink")</f>
        <v>UcscLink</v>
      </c>
    </row>
    <row r="128" spans="1:11" x14ac:dyDescent="0.25">
      <c r="A128" t="s">
        <v>311</v>
      </c>
      <c r="B128" t="s">
        <v>18</v>
      </c>
      <c r="C128" t="s">
        <v>796</v>
      </c>
      <c r="D128" t="s">
        <v>312</v>
      </c>
      <c r="E128" t="s">
        <v>14</v>
      </c>
      <c r="F128" t="s">
        <v>313</v>
      </c>
      <c r="H128">
        <v>2</v>
      </c>
      <c r="I128">
        <v>0</v>
      </c>
      <c r="J128">
        <v>0</v>
      </c>
      <c r="K128" t="str">
        <f>HYPERLINK("http://genome.ucsc.edu/cgi-bin/hgTracks?db=mm10&amp;position=chr14:29900696-29901717&amp;highlight=mm10.chr14:29901196-29901217","UcscLink")</f>
        <v>UcscLink</v>
      </c>
    </row>
    <row r="129" spans="1:11" x14ac:dyDescent="0.25">
      <c r="A129" t="s">
        <v>314</v>
      </c>
      <c r="B129" t="s">
        <v>4</v>
      </c>
      <c r="C129" t="s">
        <v>796</v>
      </c>
      <c r="D129" t="s">
        <v>312</v>
      </c>
      <c r="E129" t="s">
        <v>14</v>
      </c>
      <c r="F129" t="s">
        <v>315</v>
      </c>
      <c r="H129">
        <v>2</v>
      </c>
      <c r="I129">
        <v>0</v>
      </c>
      <c r="J129">
        <v>0</v>
      </c>
      <c r="K129" t="str">
        <f>HYPERLINK("http://genome.ucsc.edu/cgi-bin/hgTracks?db=mm10&amp;position=chrX:52970970-52971991&amp;highlight=mm10.chrX:52971470-52971491","UcscLink")</f>
        <v>UcscLink</v>
      </c>
    </row>
    <row r="130" spans="1:11" x14ac:dyDescent="0.25">
      <c r="A130" t="s">
        <v>316</v>
      </c>
      <c r="B130" t="s">
        <v>63</v>
      </c>
      <c r="C130" t="s">
        <v>796</v>
      </c>
      <c r="D130" t="s">
        <v>312</v>
      </c>
      <c r="E130" t="s">
        <v>14</v>
      </c>
      <c r="F130" t="s">
        <v>317</v>
      </c>
      <c r="H130">
        <v>1</v>
      </c>
      <c r="I130">
        <v>0</v>
      </c>
      <c r="J130">
        <v>1</v>
      </c>
      <c r="K130" t="str">
        <f>HYPERLINK("http://genome.ucsc.edu/cgi-bin/hgTracks?db=mm10&amp;position=chr8:64340698-64341720&amp;highlight=mm10.chr8:64341198-64341220","UcscLink")</f>
        <v>UcscLink</v>
      </c>
    </row>
    <row r="131" spans="1:11" x14ac:dyDescent="0.25">
      <c r="A131" t="s">
        <v>318</v>
      </c>
      <c r="B131" t="s">
        <v>63</v>
      </c>
      <c r="C131" t="s">
        <v>796</v>
      </c>
      <c r="D131" t="s">
        <v>312</v>
      </c>
      <c r="E131" t="s">
        <v>6</v>
      </c>
      <c r="F131" t="s">
        <v>319</v>
      </c>
      <c r="H131">
        <v>1</v>
      </c>
      <c r="I131">
        <v>1</v>
      </c>
      <c r="J131">
        <v>0</v>
      </c>
      <c r="K131" t="str">
        <f>HYPERLINK("http://genome.ucsc.edu/cgi-bin/hgTracks?db=mm10&amp;position=chr10:18895105-18896125&amp;highlight=mm10.chr10:18895605-18895625","UcscLink")</f>
        <v>UcscLink</v>
      </c>
    </row>
    <row r="132" spans="1:11" x14ac:dyDescent="0.25">
      <c r="A132" t="s">
        <v>320</v>
      </c>
      <c r="B132" t="s">
        <v>18</v>
      </c>
      <c r="C132" t="s">
        <v>796</v>
      </c>
      <c r="D132" t="s">
        <v>312</v>
      </c>
      <c r="E132" t="s">
        <v>14</v>
      </c>
      <c r="F132" t="s">
        <v>321</v>
      </c>
      <c r="G132" t="s">
        <v>322</v>
      </c>
      <c r="H132">
        <v>1</v>
      </c>
      <c r="I132">
        <v>1</v>
      </c>
      <c r="J132">
        <v>0</v>
      </c>
      <c r="K132" t="str">
        <f>HYPERLINK("http://genome.ucsc.edu/cgi-bin/hgTracks?db=mm10&amp;position=chr2:25405236-25406256&amp;highlight=mm10.chr2:25405736-25405756","UcscLink")</f>
        <v>UcscLink</v>
      </c>
    </row>
    <row r="133" spans="1:11" x14ac:dyDescent="0.25">
      <c r="A133" t="s">
        <v>323</v>
      </c>
      <c r="B133" t="s">
        <v>18</v>
      </c>
      <c r="C133" t="s">
        <v>796</v>
      </c>
      <c r="D133" t="s">
        <v>312</v>
      </c>
      <c r="E133" t="s">
        <v>6</v>
      </c>
      <c r="F133" t="s">
        <v>324</v>
      </c>
      <c r="G133" t="s">
        <v>325</v>
      </c>
      <c r="H133">
        <v>1</v>
      </c>
      <c r="I133">
        <v>1</v>
      </c>
      <c r="J133">
        <v>0</v>
      </c>
      <c r="K133" t="str">
        <f>HYPERLINK("http://genome.ucsc.edu/cgi-bin/hgTracks?db=mm10&amp;position=chr2:142342708-142343728&amp;highlight=mm10.chr2:142343208-142343228","UcscLink")</f>
        <v>UcscLink</v>
      </c>
    </row>
    <row r="134" spans="1:11" x14ac:dyDescent="0.25">
      <c r="A134" t="s">
        <v>323</v>
      </c>
      <c r="B134" t="s">
        <v>18</v>
      </c>
      <c r="C134" t="s">
        <v>796</v>
      </c>
      <c r="D134" t="s">
        <v>312</v>
      </c>
      <c r="E134" t="s">
        <v>14</v>
      </c>
      <c r="F134" t="s">
        <v>326</v>
      </c>
      <c r="H134">
        <v>1</v>
      </c>
      <c r="I134">
        <v>1</v>
      </c>
      <c r="J134">
        <v>0</v>
      </c>
      <c r="K134" t="str">
        <f>HYPERLINK("http://genome.ucsc.edu/cgi-bin/hgTracks?db=mm10&amp;position=chr3:21498891-21499911&amp;highlight=mm10.chr3:21499391-21499411","UcscLink")</f>
        <v>UcscLink</v>
      </c>
    </row>
    <row r="135" spans="1:11" x14ac:dyDescent="0.25">
      <c r="A135" t="s">
        <v>327</v>
      </c>
      <c r="B135" t="s">
        <v>63</v>
      </c>
      <c r="C135" t="s">
        <v>796</v>
      </c>
      <c r="D135" t="s">
        <v>312</v>
      </c>
      <c r="E135" t="s">
        <v>6</v>
      </c>
      <c r="F135" t="s">
        <v>328</v>
      </c>
      <c r="H135">
        <v>0</v>
      </c>
      <c r="I135">
        <v>2</v>
      </c>
      <c r="J135">
        <v>0</v>
      </c>
      <c r="K135" t="str">
        <f>HYPERLINK("http://genome.ucsc.edu/cgi-bin/hgTracks?db=mm10&amp;position=chr11:72371261-72372280&amp;highlight=mm10.chr11:72371761-72371780","UcscLink")</f>
        <v>UcscLink</v>
      </c>
    </row>
    <row r="136" spans="1:11" x14ac:dyDescent="0.25">
      <c r="A136" t="s">
        <v>329</v>
      </c>
      <c r="B136" t="s">
        <v>18</v>
      </c>
      <c r="C136" t="s">
        <v>796</v>
      </c>
      <c r="D136" t="s">
        <v>312</v>
      </c>
      <c r="E136" t="s">
        <v>14</v>
      </c>
      <c r="F136" t="s">
        <v>330</v>
      </c>
      <c r="G136" t="s">
        <v>331</v>
      </c>
      <c r="H136">
        <v>0</v>
      </c>
      <c r="I136">
        <v>2</v>
      </c>
      <c r="J136">
        <v>0</v>
      </c>
      <c r="K136" t="str">
        <f>HYPERLINK("http://genome.ucsc.edu/cgi-bin/hgTracks?db=mm10&amp;position=chr5:128984645-128985664&amp;highlight=mm10.chr5:128985145-128985164","UcscLink")</f>
        <v>UcscLink</v>
      </c>
    </row>
    <row r="137" spans="1:11" x14ac:dyDescent="0.25">
      <c r="A137" t="s">
        <v>332</v>
      </c>
      <c r="B137" t="s">
        <v>63</v>
      </c>
      <c r="C137" t="s">
        <v>796</v>
      </c>
      <c r="D137" t="s">
        <v>312</v>
      </c>
      <c r="E137" t="s">
        <v>6</v>
      </c>
      <c r="F137" t="s">
        <v>333</v>
      </c>
      <c r="H137">
        <v>0</v>
      </c>
      <c r="I137">
        <v>2</v>
      </c>
      <c r="J137">
        <v>0</v>
      </c>
      <c r="K137" t="str">
        <f>HYPERLINK("http://genome.ucsc.edu/cgi-bin/hgTracks?db=mm10&amp;position=chr8:102119937-102120956&amp;highlight=mm10.chr8:102120437-102120456","UcscLink")</f>
        <v>UcscLink</v>
      </c>
    </row>
    <row r="138" spans="1:11" x14ac:dyDescent="0.25">
      <c r="A138" t="s">
        <v>334</v>
      </c>
      <c r="B138" t="s">
        <v>35</v>
      </c>
      <c r="C138" t="s">
        <v>796</v>
      </c>
      <c r="D138" t="s">
        <v>312</v>
      </c>
      <c r="E138" t="s">
        <v>6</v>
      </c>
      <c r="F138" t="s">
        <v>335</v>
      </c>
      <c r="G138" t="s">
        <v>336</v>
      </c>
      <c r="H138">
        <v>3</v>
      </c>
      <c r="I138">
        <v>0</v>
      </c>
      <c r="J138">
        <v>0</v>
      </c>
      <c r="K138" t="str">
        <f>HYPERLINK("http://genome.ucsc.edu/cgi-bin/hgTracks?db=mm10&amp;position=chr1:20309426-20310447&amp;highlight=mm10.chr1:20309926-20309947","UcscLink")</f>
        <v>UcscLink</v>
      </c>
    </row>
    <row r="139" spans="1:11" x14ac:dyDescent="0.25">
      <c r="A139" t="s">
        <v>337</v>
      </c>
      <c r="B139" t="s">
        <v>4</v>
      </c>
      <c r="C139" t="s">
        <v>796</v>
      </c>
      <c r="D139" t="s">
        <v>312</v>
      </c>
      <c r="E139" t="s">
        <v>6</v>
      </c>
      <c r="F139" t="s">
        <v>338</v>
      </c>
      <c r="H139">
        <v>3</v>
      </c>
      <c r="I139">
        <v>0</v>
      </c>
      <c r="J139">
        <v>0</v>
      </c>
      <c r="K139" t="str">
        <f>HYPERLINK("http://genome.ucsc.edu/cgi-bin/hgTracks?db=mm10&amp;position=chr1:116947575-116948596&amp;highlight=mm10.chr1:116948075-116948096","UcscLink")</f>
        <v>UcscLink</v>
      </c>
    </row>
    <row r="140" spans="1:11" x14ac:dyDescent="0.25">
      <c r="A140" t="s">
        <v>339</v>
      </c>
      <c r="B140" t="s">
        <v>63</v>
      </c>
      <c r="C140" t="s">
        <v>796</v>
      </c>
      <c r="D140" t="s">
        <v>312</v>
      </c>
      <c r="E140" t="s">
        <v>14</v>
      </c>
      <c r="F140" t="s">
        <v>340</v>
      </c>
      <c r="G140" t="s">
        <v>341</v>
      </c>
      <c r="H140">
        <v>3</v>
      </c>
      <c r="I140">
        <v>0</v>
      </c>
      <c r="J140">
        <v>0</v>
      </c>
      <c r="K140" t="str">
        <f>HYPERLINK("http://genome.ucsc.edu/cgi-bin/hgTracks?db=mm10&amp;position=chr10:45351555-45352576&amp;highlight=mm10.chr10:45352055-45352076","UcscLink")</f>
        <v>UcscLink</v>
      </c>
    </row>
    <row r="141" spans="1:11" x14ac:dyDescent="0.25">
      <c r="A141" t="s">
        <v>342</v>
      </c>
      <c r="B141" t="s">
        <v>18</v>
      </c>
      <c r="C141" t="s">
        <v>796</v>
      </c>
      <c r="D141" t="s">
        <v>312</v>
      </c>
      <c r="E141" t="s">
        <v>6</v>
      </c>
      <c r="F141" t="s">
        <v>343</v>
      </c>
      <c r="H141">
        <v>3</v>
      </c>
      <c r="I141">
        <v>0</v>
      </c>
      <c r="J141">
        <v>0</v>
      </c>
      <c r="K141" t="str">
        <f>HYPERLINK("http://genome.ucsc.edu/cgi-bin/hgTracks?db=mm10&amp;position=chr10:126477099-126478120&amp;highlight=mm10.chr10:126477599-126477620","UcscLink")</f>
        <v>UcscLink</v>
      </c>
    </row>
    <row r="142" spans="1:11" x14ac:dyDescent="0.25">
      <c r="A142" t="s">
        <v>344</v>
      </c>
      <c r="B142" t="s">
        <v>35</v>
      </c>
      <c r="C142" t="s">
        <v>796</v>
      </c>
      <c r="D142" t="s">
        <v>312</v>
      </c>
      <c r="E142" t="s">
        <v>14</v>
      </c>
      <c r="F142" t="s">
        <v>345</v>
      </c>
      <c r="G142" t="s">
        <v>346</v>
      </c>
      <c r="H142">
        <v>3</v>
      </c>
      <c r="I142">
        <v>0</v>
      </c>
      <c r="J142">
        <v>0</v>
      </c>
      <c r="K142" t="str">
        <f>HYPERLINK("http://genome.ucsc.edu/cgi-bin/hgTracks?db=mm10&amp;position=chr15:72864544-72865565&amp;highlight=mm10.chr15:72865044-72865065","UcscLink")</f>
        <v>UcscLink</v>
      </c>
    </row>
    <row r="143" spans="1:11" x14ac:dyDescent="0.25">
      <c r="A143" t="s">
        <v>347</v>
      </c>
      <c r="B143" t="s">
        <v>35</v>
      </c>
      <c r="C143" t="s">
        <v>796</v>
      </c>
      <c r="D143" t="s">
        <v>312</v>
      </c>
      <c r="E143" t="s">
        <v>6</v>
      </c>
      <c r="F143" t="s">
        <v>348</v>
      </c>
      <c r="H143">
        <v>3</v>
      </c>
      <c r="I143">
        <v>0</v>
      </c>
      <c r="J143">
        <v>0</v>
      </c>
      <c r="K143" t="str">
        <f>HYPERLINK("http://genome.ucsc.edu/cgi-bin/hgTracks?db=mm10&amp;position=chr15:25341476-25342497&amp;highlight=mm10.chr15:25341976-25341997","UcscLink")</f>
        <v>UcscLink</v>
      </c>
    </row>
    <row r="144" spans="1:11" x14ac:dyDescent="0.25">
      <c r="A144" t="s">
        <v>349</v>
      </c>
      <c r="B144" t="s">
        <v>63</v>
      </c>
      <c r="C144" t="s">
        <v>796</v>
      </c>
      <c r="D144" t="s">
        <v>312</v>
      </c>
      <c r="E144" t="s">
        <v>14</v>
      </c>
      <c r="F144" t="s">
        <v>350</v>
      </c>
      <c r="H144">
        <v>3</v>
      </c>
      <c r="I144">
        <v>0</v>
      </c>
      <c r="J144">
        <v>0</v>
      </c>
      <c r="K144" t="str">
        <f>HYPERLINK("http://genome.ucsc.edu/cgi-bin/hgTracks?db=mm10&amp;position=chr18:61600699-61601720&amp;highlight=mm10.chr18:61601199-61601220","UcscLink")</f>
        <v>UcscLink</v>
      </c>
    </row>
    <row r="145" spans="1:11" x14ac:dyDescent="0.25">
      <c r="A145" t="s">
        <v>351</v>
      </c>
      <c r="B145" t="s">
        <v>4</v>
      </c>
      <c r="C145" t="s">
        <v>796</v>
      </c>
      <c r="D145" t="s">
        <v>312</v>
      </c>
      <c r="E145" t="s">
        <v>14</v>
      </c>
      <c r="F145" t="s">
        <v>352</v>
      </c>
      <c r="H145">
        <v>3</v>
      </c>
      <c r="I145">
        <v>0</v>
      </c>
      <c r="J145">
        <v>0</v>
      </c>
      <c r="K145" t="str">
        <f>HYPERLINK("http://genome.ucsc.edu/cgi-bin/hgTracks?db=mm10&amp;position=chr2:127147939-127148960&amp;highlight=mm10.chr2:127148439-127148460","UcscLink")</f>
        <v>UcscLink</v>
      </c>
    </row>
    <row r="146" spans="1:11" x14ac:dyDescent="0.25">
      <c r="A146" t="s">
        <v>353</v>
      </c>
      <c r="B146" t="s">
        <v>4</v>
      </c>
      <c r="C146" t="s">
        <v>796</v>
      </c>
      <c r="D146" t="s">
        <v>312</v>
      </c>
      <c r="E146" t="s">
        <v>6</v>
      </c>
      <c r="F146" t="s">
        <v>354</v>
      </c>
      <c r="H146">
        <v>3</v>
      </c>
      <c r="I146">
        <v>0</v>
      </c>
      <c r="J146">
        <v>0</v>
      </c>
      <c r="K146" t="str">
        <f>HYPERLINK("http://genome.ucsc.edu/cgi-bin/hgTracks?db=mm10&amp;position=chr2:133905249-133906270&amp;highlight=mm10.chr2:133905749-133905770","UcscLink")</f>
        <v>UcscLink</v>
      </c>
    </row>
    <row r="147" spans="1:11" x14ac:dyDescent="0.25">
      <c r="A147" t="s">
        <v>355</v>
      </c>
      <c r="B147" t="s">
        <v>35</v>
      </c>
      <c r="C147" t="s">
        <v>796</v>
      </c>
      <c r="D147" t="s">
        <v>312</v>
      </c>
      <c r="E147" t="s">
        <v>6</v>
      </c>
      <c r="F147" t="s">
        <v>356</v>
      </c>
      <c r="G147" t="s">
        <v>357</v>
      </c>
      <c r="H147">
        <v>3</v>
      </c>
      <c r="I147">
        <v>0</v>
      </c>
      <c r="J147">
        <v>0</v>
      </c>
      <c r="K147" t="str">
        <f>HYPERLINK("http://genome.ucsc.edu/cgi-bin/hgTracks?db=mm10&amp;position=chr3:107615269-107616290&amp;highlight=mm10.chr3:107615769-107615790","UcscLink")</f>
        <v>UcscLink</v>
      </c>
    </row>
    <row r="148" spans="1:11" x14ac:dyDescent="0.25">
      <c r="A148" t="s">
        <v>358</v>
      </c>
      <c r="B148" t="s">
        <v>13</v>
      </c>
      <c r="C148" t="s">
        <v>796</v>
      </c>
      <c r="D148" t="s">
        <v>312</v>
      </c>
      <c r="E148" t="s">
        <v>14</v>
      </c>
      <c r="F148" t="s">
        <v>359</v>
      </c>
      <c r="H148">
        <v>3</v>
      </c>
      <c r="I148">
        <v>0</v>
      </c>
      <c r="J148">
        <v>0</v>
      </c>
      <c r="K148" t="str">
        <f>HYPERLINK("http://genome.ucsc.edu/cgi-bin/hgTracks?db=mm10&amp;position=chr4:123177270-123178291&amp;highlight=mm10.chr4:123177770-123177791","UcscLink")</f>
        <v>UcscLink</v>
      </c>
    </row>
    <row r="149" spans="1:11" x14ac:dyDescent="0.25">
      <c r="A149" t="s">
        <v>360</v>
      </c>
      <c r="B149" t="s">
        <v>63</v>
      </c>
      <c r="C149" t="s">
        <v>796</v>
      </c>
      <c r="D149" t="s">
        <v>312</v>
      </c>
      <c r="E149" t="s">
        <v>14</v>
      </c>
      <c r="F149" t="s">
        <v>361</v>
      </c>
      <c r="G149" t="s">
        <v>362</v>
      </c>
      <c r="H149">
        <v>3</v>
      </c>
      <c r="I149">
        <v>0</v>
      </c>
      <c r="J149">
        <v>0</v>
      </c>
      <c r="K149" t="str">
        <f>HYPERLINK("http://genome.ucsc.edu/cgi-bin/hgTracks?db=mm10&amp;position=chr4:126791666-126792687&amp;highlight=mm10.chr4:126792166-126792187","UcscLink")</f>
        <v>UcscLink</v>
      </c>
    </row>
    <row r="150" spans="1:11" x14ac:dyDescent="0.25">
      <c r="A150" t="s">
        <v>363</v>
      </c>
      <c r="B150" t="s">
        <v>4</v>
      </c>
      <c r="C150" t="s">
        <v>796</v>
      </c>
      <c r="D150" t="s">
        <v>312</v>
      </c>
      <c r="E150" t="s">
        <v>6</v>
      </c>
      <c r="F150" t="s">
        <v>364</v>
      </c>
      <c r="G150" t="s">
        <v>365</v>
      </c>
      <c r="H150">
        <v>3</v>
      </c>
      <c r="I150">
        <v>0</v>
      </c>
      <c r="J150">
        <v>0</v>
      </c>
      <c r="K150" t="str">
        <f>HYPERLINK("http://genome.ucsc.edu/cgi-bin/hgTracks?db=mm10&amp;position=chr4:89371866-89372887&amp;highlight=mm10.chr4:89372366-89372387","UcscLink")</f>
        <v>UcscLink</v>
      </c>
    </row>
    <row r="151" spans="1:11" x14ac:dyDescent="0.25">
      <c r="A151" t="s">
        <v>366</v>
      </c>
      <c r="B151" t="s">
        <v>35</v>
      </c>
      <c r="C151" t="s">
        <v>796</v>
      </c>
      <c r="D151" t="s">
        <v>312</v>
      </c>
      <c r="E151" t="s">
        <v>6</v>
      </c>
      <c r="F151" t="s">
        <v>367</v>
      </c>
      <c r="H151">
        <v>3</v>
      </c>
      <c r="I151">
        <v>0</v>
      </c>
      <c r="J151">
        <v>0</v>
      </c>
      <c r="K151" t="str">
        <f>HYPERLINK("http://genome.ucsc.edu/cgi-bin/hgTracks?db=mm10&amp;position=chr6:99810060-99811081&amp;highlight=mm10.chr6:99810560-99810581","UcscLink")</f>
        <v>UcscLink</v>
      </c>
    </row>
    <row r="152" spans="1:11" x14ac:dyDescent="0.25">
      <c r="A152" t="s">
        <v>368</v>
      </c>
      <c r="B152" t="s">
        <v>35</v>
      </c>
      <c r="C152" t="s">
        <v>796</v>
      </c>
      <c r="D152" t="s">
        <v>312</v>
      </c>
      <c r="E152" t="s">
        <v>14</v>
      </c>
      <c r="F152" t="s">
        <v>369</v>
      </c>
      <c r="G152" t="s">
        <v>370</v>
      </c>
      <c r="H152">
        <v>3</v>
      </c>
      <c r="I152">
        <v>0</v>
      </c>
      <c r="J152">
        <v>0</v>
      </c>
      <c r="K152" t="str">
        <f>HYPERLINK("http://genome.ucsc.edu/cgi-bin/hgTracks?db=mm10&amp;position=chr8:114485351-114486372&amp;highlight=mm10.chr8:114485851-114485872","UcscLink")</f>
        <v>UcscLink</v>
      </c>
    </row>
    <row r="153" spans="1:11" x14ac:dyDescent="0.25">
      <c r="A153" t="s">
        <v>371</v>
      </c>
      <c r="B153" t="s">
        <v>63</v>
      </c>
      <c r="C153" t="s">
        <v>796</v>
      </c>
      <c r="D153" t="s">
        <v>312</v>
      </c>
      <c r="E153" t="s">
        <v>6</v>
      </c>
      <c r="F153" t="s">
        <v>372</v>
      </c>
      <c r="G153" t="s">
        <v>373</v>
      </c>
      <c r="H153">
        <v>3</v>
      </c>
      <c r="I153">
        <v>0</v>
      </c>
      <c r="J153">
        <v>0</v>
      </c>
      <c r="K153" t="str">
        <f>HYPERLINK("http://genome.ucsc.edu/cgi-bin/hgTracks?db=mm10&amp;position=chrX:138384233-138385254&amp;highlight=mm10.chrX:138384733-138384754","UcscLink")</f>
        <v>UcscLink</v>
      </c>
    </row>
    <row r="154" spans="1:11" x14ac:dyDescent="0.25">
      <c r="A154" t="s">
        <v>374</v>
      </c>
      <c r="B154" t="s">
        <v>4</v>
      </c>
      <c r="C154" t="s">
        <v>796</v>
      </c>
      <c r="D154" t="s">
        <v>312</v>
      </c>
      <c r="E154" t="s">
        <v>6</v>
      </c>
      <c r="F154" t="s">
        <v>375</v>
      </c>
      <c r="H154">
        <v>2</v>
      </c>
      <c r="I154">
        <v>0</v>
      </c>
      <c r="J154">
        <v>1</v>
      </c>
      <c r="K154" t="str">
        <f>HYPERLINK("http://genome.ucsc.edu/cgi-bin/hgTracks?db=mm10&amp;position=chr1:4446654-4447676&amp;highlight=mm10.chr1:4447154-4447176","UcscLink")</f>
        <v>UcscLink</v>
      </c>
    </row>
    <row r="155" spans="1:11" x14ac:dyDescent="0.25">
      <c r="A155" t="s">
        <v>376</v>
      </c>
      <c r="B155" t="s">
        <v>13</v>
      </c>
      <c r="C155" t="s">
        <v>796</v>
      </c>
      <c r="D155" t="s">
        <v>312</v>
      </c>
      <c r="E155" t="s">
        <v>14</v>
      </c>
      <c r="F155" t="s">
        <v>377</v>
      </c>
      <c r="G155" t="s">
        <v>378</v>
      </c>
      <c r="H155">
        <v>2</v>
      </c>
      <c r="I155">
        <v>0</v>
      </c>
      <c r="J155">
        <v>1</v>
      </c>
      <c r="K155" t="str">
        <f>HYPERLINK("http://genome.ucsc.edu/cgi-bin/hgTracks?db=mm10&amp;position=chr12:54924144-54925166&amp;highlight=mm10.chr12:54924644-54924666","UcscLink")</f>
        <v>UcscLink</v>
      </c>
    </row>
    <row r="156" spans="1:11" x14ac:dyDescent="0.25">
      <c r="A156" t="s">
        <v>379</v>
      </c>
      <c r="B156" t="s">
        <v>18</v>
      </c>
      <c r="C156" t="s">
        <v>796</v>
      </c>
      <c r="D156" t="s">
        <v>312</v>
      </c>
      <c r="E156" t="s">
        <v>6</v>
      </c>
      <c r="F156" t="s">
        <v>380</v>
      </c>
      <c r="H156">
        <v>2</v>
      </c>
      <c r="I156">
        <v>0</v>
      </c>
      <c r="J156">
        <v>1</v>
      </c>
      <c r="K156" t="str">
        <f>HYPERLINK("http://genome.ucsc.edu/cgi-bin/hgTracks?db=mm10&amp;position=chr13:106098235-106099257&amp;highlight=mm10.chr13:106098735-106098757","UcscLink")</f>
        <v>UcscLink</v>
      </c>
    </row>
    <row r="157" spans="1:11" x14ac:dyDescent="0.25">
      <c r="A157" t="s">
        <v>381</v>
      </c>
      <c r="B157" t="s">
        <v>35</v>
      </c>
      <c r="C157" t="s">
        <v>796</v>
      </c>
      <c r="D157" t="s">
        <v>312</v>
      </c>
      <c r="E157" t="s">
        <v>6</v>
      </c>
      <c r="F157" t="s">
        <v>382</v>
      </c>
      <c r="G157" t="s">
        <v>383</v>
      </c>
      <c r="H157">
        <v>2</v>
      </c>
      <c r="I157">
        <v>0</v>
      </c>
      <c r="J157">
        <v>1</v>
      </c>
      <c r="K157" t="str">
        <f>HYPERLINK("http://genome.ucsc.edu/cgi-bin/hgTracks?db=mm10&amp;position=chr13:112900640-112901662&amp;highlight=mm10.chr13:112901140-112901162","UcscLink")</f>
        <v>UcscLink</v>
      </c>
    </row>
    <row r="158" spans="1:11" x14ac:dyDescent="0.25">
      <c r="A158" t="s">
        <v>384</v>
      </c>
      <c r="B158" t="s">
        <v>63</v>
      </c>
      <c r="C158" t="s">
        <v>796</v>
      </c>
      <c r="D158" t="s">
        <v>312</v>
      </c>
      <c r="E158" t="s">
        <v>6</v>
      </c>
      <c r="F158" t="s">
        <v>385</v>
      </c>
      <c r="G158" t="s">
        <v>386</v>
      </c>
      <c r="H158">
        <v>2</v>
      </c>
      <c r="I158">
        <v>0</v>
      </c>
      <c r="J158">
        <v>1</v>
      </c>
      <c r="K158" t="str">
        <f>HYPERLINK("http://genome.ucsc.edu/cgi-bin/hgTracks?db=mm10&amp;position=chr17:46978262-46979284&amp;highlight=mm10.chr17:46978762-46978784","UcscLink")</f>
        <v>UcscLink</v>
      </c>
    </row>
    <row r="159" spans="1:11" x14ac:dyDescent="0.25">
      <c r="A159" t="s">
        <v>387</v>
      </c>
      <c r="B159" t="s">
        <v>63</v>
      </c>
      <c r="C159" t="s">
        <v>796</v>
      </c>
      <c r="D159" t="s">
        <v>312</v>
      </c>
      <c r="E159" t="s">
        <v>6</v>
      </c>
      <c r="F159" t="s">
        <v>388</v>
      </c>
      <c r="G159" t="s">
        <v>389</v>
      </c>
      <c r="H159">
        <v>2</v>
      </c>
      <c r="I159">
        <v>0</v>
      </c>
      <c r="J159">
        <v>1</v>
      </c>
      <c r="K159" t="str">
        <f>HYPERLINK("http://genome.ucsc.edu/cgi-bin/hgTracks?db=mm10&amp;position=chr19:37605414-37606436&amp;highlight=mm10.chr19:37605914-37605936","UcscLink")</f>
        <v>UcscLink</v>
      </c>
    </row>
    <row r="160" spans="1:11" x14ac:dyDescent="0.25">
      <c r="A160" t="s">
        <v>390</v>
      </c>
      <c r="B160" t="s">
        <v>13</v>
      </c>
      <c r="C160" t="s">
        <v>796</v>
      </c>
      <c r="D160" t="s">
        <v>312</v>
      </c>
      <c r="E160" t="s">
        <v>6</v>
      </c>
      <c r="F160" t="s">
        <v>391</v>
      </c>
      <c r="H160">
        <v>2</v>
      </c>
      <c r="I160">
        <v>0</v>
      </c>
      <c r="J160">
        <v>1</v>
      </c>
      <c r="K160" t="str">
        <f>HYPERLINK("http://genome.ucsc.edu/cgi-bin/hgTracks?db=mm10&amp;position=chr4:138402425-138403447&amp;highlight=mm10.chr4:138402925-138402947","UcscLink")</f>
        <v>UcscLink</v>
      </c>
    </row>
    <row r="161" spans="1:11" x14ac:dyDescent="0.25">
      <c r="A161" t="s">
        <v>392</v>
      </c>
      <c r="B161" t="s">
        <v>4</v>
      </c>
      <c r="C161" t="s">
        <v>796</v>
      </c>
      <c r="D161" t="s">
        <v>312</v>
      </c>
      <c r="E161" t="s">
        <v>14</v>
      </c>
      <c r="F161" t="s">
        <v>393</v>
      </c>
      <c r="G161" t="s">
        <v>394</v>
      </c>
      <c r="H161">
        <v>2</v>
      </c>
      <c r="I161">
        <v>0</v>
      </c>
      <c r="J161">
        <v>1</v>
      </c>
      <c r="K161" t="str">
        <f>HYPERLINK("http://genome.ucsc.edu/cgi-bin/hgTracks?db=mm10&amp;position=chr6:148281098-148282120&amp;highlight=mm10.chr6:148281598-148281620","UcscLink")</f>
        <v>UcscLink</v>
      </c>
    </row>
    <row r="162" spans="1:11" x14ac:dyDescent="0.25">
      <c r="A162" t="s">
        <v>395</v>
      </c>
      <c r="B162" t="s">
        <v>4</v>
      </c>
      <c r="C162" t="s">
        <v>796</v>
      </c>
      <c r="D162" t="s">
        <v>312</v>
      </c>
      <c r="E162" t="s">
        <v>14</v>
      </c>
      <c r="F162" t="s">
        <v>396</v>
      </c>
      <c r="G162" t="s">
        <v>397</v>
      </c>
      <c r="H162">
        <v>2</v>
      </c>
      <c r="I162">
        <v>0</v>
      </c>
      <c r="J162">
        <v>1</v>
      </c>
      <c r="K162" t="str">
        <f>HYPERLINK("http://genome.ucsc.edu/cgi-bin/hgTracks?db=mm10&amp;position=chr7:28411906-28412928&amp;highlight=mm10.chr7:28412406-28412428","UcscLink")</f>
        <v>UcscLink</v>
      </c>
    </row>
    <row r="163" spans="1:11" x14ac:dyDescent="0.25">
      <c r="A163" t="s">
        <v>398</v>
      </c>
      <c r="B163" t="s">
        <v>63</v>
      </c>
      <c r="C163" t="s">
        <v>796</v>
      </c>
      <c r="D163" t="s">
        <v>312</v>
      </c>
      <c r="E163" t="s">
        <v>6</v>
      </c>
      <c r="F163" t="s">
        <v>399</v>
      </c>
      <c r="G163" t="s">
        <v>400</v>
      </c>
      <c r="H163">
        <v>2</v>
      </c>
      <c r="I163">
        <v>0</v>
      </c>
      <c r="J163">
        <v>1</v>
      </c>
      <c r="K163" t="str">
        <f>HYPERLINK("http://genome.ucsc.edu/cgi-bin/hgTracks?db=mm10&amp;position=chr7:41379550-41380572&amp;highlight=mm10.chr7:41380050-41380072","UcscLink")</f>
        <v>UcscLink</v>
      </c>
    </row>
    <row r="164" spans="1:11" x14ac:dyDescent="0.25">
      <c r="A164" t="s">
        <v>398</v>
      </c>
      <c r="B164" t="s">
        <v>63</v>
      </c>
      <c r="C164" t="s">
        <v>796</v>
      </c>
      <c r="D164" t="s">
        <v>312</v>
      </c>
      <c r="E164" t="s">
        <v>6</v>
      </c>
      <c r="F164" t="s">
        <v>401</v>
      </c>
      <c r="G164" t="s">
        <v>402</v>
      </c>
      <c r="H164">
        <v>2</v>
      </c>
      <c r="I164">
        <v>0</v>
      </c>
      <c r="J164">
        <v>1</v>
      </c>
      <c r="K164" t="str">
        <f>HYPERLINK("http://genome.ucsc.edu/cgi-bin/hgTracks?db=mm10&amp;position=chr7:41485619-41486641&amp;highlight=mm10.chr7:41486119-41486141","UcscLink")</f>
        <v>UcscLink</v>
      </c>
    </row>
    <row r="165" spans="1:11" x14ac:dyDescent="0.25">
      <c r="A165" t="s">
        <v>403</v>
      </c>
      <c r="B165" t="s">
        <v>63</v>
      </c>
      <c r="C165" t="s">
        <v>796</v>
      </c>
      <c r="D165" t="s">
        <v>312</v>
      </c>
      <c r="E165" t="s">
        <v>14</v>
      </c>
      <c r="F165" t="s">
        <v>404</v>
      </c>
      <c r="H165">
        <v>2</v>
      </c>
      <c r="I165">
        <v>1</v>
      </c>
      <c r="J165">
        <v>0</v>
      </c>
      <c r="K165" t="str">
        <f>HYPERLINK("http://genome.ucsc.edu/cgi-bin/hgTracks?db=mm10&amp;position=chr1:90156668-90157688&amp;highlight=mm10.chr1:90157168-90157188","UcscLink")</f>
        <v>UcscLink</v>
      </c>
    </row>
    <row r="166" spans="1:11" x14ac:dyDescent="0.25">
      <c r="A166" t="s">
        <v>405</v>
      </c>
      <c r="B166" t="s">
        <v>18</v>
      </c>
      <c r="C166" t="s">
        <v>796</v>
      </c>
      <c r="D166" t="s">
        <v>312</v>
      </c>
      <c r="E166" t="s">
        <v>6</v>
      </c>
      <c r="F166" t="s">
        <v>406</v>
      </c>
      <c r="H166">
        <v>2</v>
      </c>
      <c r="I166">
        <v>1</v>
      </c>
      <c r="J166">
        <v>0</v>
      </c>
      <c r="K166" t="str">
        <f>HYPERLINK("http://genome.ucsc.edu/cgi-bin/hgTracks?db=mm10&amp;position=chr1:20714044-20715064&amp;highlight=mm10.chr1:20714544-20714564","UcscLink")</f>
        <v>UcscLink</v>
      </c>
    </row>
    <row r="167" spans="1:11" x14ac:dyDescent="0.25">
      <c r="A167" t="s">
        <v>407</v>
      </c>
      <c r="B167" t="s">
        <v>13</v>
      </c>
      <c r="C167" t="s">
        <v>796</v>
      </c>
      <c r="D167" t="s">
        <v>312</v>
      </c>
      <c r="E167" t="s">
        <v>6</v>
      </c>
      <c r="F167" t="s">
        <v>408</v>
      </c>
      <c r="H167">
        <v>2</v>
      </c>
      <c r="I167">
        <v>1</v>
      </c>
      <c r="J167">
        <v>0</v>
      </c>
      <c r="K167" t="str">
        <f>HYPERLINK("http://genome.ucsc.edu/cgi-bin/hgTracks?db=mm10&amp;position=chr1:20789523-20790543&amp;highlight=mm10.chr1:20790023-20790043","UcscLink")</f>
        <v>UcscLink</v>
      </c>
    </row>
    <row r="168" spans="1:11" x14ac:dyDescent="0.25">
      <c r="A168" t="s">
        <v>409</v>
      </c>
      <c r="B168" t="s">
        <v>35</v>
      </c>
      <c r="C168" t="s">
        <v>796</v>
      </c>
      <c r="D168" t="s">
        <v>312</v>
      </c>
      <c r="E168" t="s">
        <v>6</v>
      </c>
      <c r="F168" t="s">
        <v>410</v>
      </c>
      <c r="G168" t="s">
        <v>411</v>
      </c>
      <c r="H168">
        <v>2</v>
      </c>
      <c r="I168">
        <v>1</v>
      </c>
      <c r="J168">
        <v>0</v>
      </c>
      <c r="K168" t="str">
        <f>HYPERLINK("http://genome.ucsc.edu/cgi-bin/hgTracks?db=mm10&amp;position=chr1:84576407-84577427&amp;highlight=mm10.chr1:84576907-84576927","UcscLink")</f>
        <v>UcscLink</v>
      </c>
    </row>
    <row r="169" spans="1:11" x14ac:dyDescent="0.25">
      <c r="A169" t="s">
        <v>412</v>
      </c>
      <c r="B169" t="s">
        <v>35</v>
      </c>
      <c r="C169" t="s">
        <v>796</v>
      </c>
      <c r="D169" t="s">
        <v>312</v>
      </c>
      <c r="E169" t="s">
        <v>14</v>
      </c>
      <c r="F169" t="s">
        <v>413</v>
      </c>
      <c r="H169">
        <v>2</v>
      </c>
      <c r="I169">
        <v>1</v>
      </c>
      <c r="J169">
        <v>0</v>
      </c>
      <c r="K169" t="str">
        <f>HYPERLINK("http://genome.ucsc.edu/cgi-bin/hgTracks?db=mm10&amp;position=chr10:13203720-13204740&amp;highlight=mm10.chr10:13204220-13204240","UcscLink")</f>
        <v>UcscLink</v>
      </c>
    </row>
    <row r="170" spans="1:11" x14ac:dyDescent="0.25">
      <c r="A170" t="s">
        <v>414</v>
      </c>
      <c r="B170" t="s">
        <v>63</v>
      </c>
      <c r="C170" t="s">
        <v>796</v>
      </c>
      <c r="D170" t="s">
        <v>312</v>
      </c>
      <c r="E170" t="s">
        <v>14</v>
      </c>
      <c r="F170" t="s">
        <v>415</v>
      </c>
      <c r="G170" t="s">
        <v>416</v>
      </c>
      <c r="H170">
        <v>2</v>
      </c>
      <c r="I170">
        <v>1</v>
      </c>
      <c r="J170">
        <v>0</v>
      </c>
      <c r="K170" t="str">
        <f>HYPERLINK("http://genome.ucsc.edu/cgi-bin/hgTracks?db=mm10&amp;position=chr10:31394050-31395070&amp;highlight=mm10.chr10:31394550-31394570","UcscLink")</f>
        <v>UcscLink</v>
      </c>
    </row>
    <row r="171" spans="1:11" x14ac:dyDescent="0.25">
      <c r="A171" t="s">
        <v>417</v>
      </c>
      <c r="B171" t="s">
        <v>68</v>
      </c>
      <c r="C171" t="s">
        <v>796</v>
      </c>
      <c r="D171" t="s">
        <v>312</v>
      </c>
      <c r="E171" t="s">
        <v>14</v>
      </c>
      <c r="F171" t="s">
        <v>418</v>
      </c>
      <c r="G171" t="s">
        <v>419</v>
      </c>
      <c r="H171">
        <v>2</v>
      </c>
      <c r="I171">
        <v>1</v>
      </c>
      <c r="J171">
        <v>0</v>
      </c>
      <c r="K171" t="str">
        <f>HYPERLINK("http://genome.ucsc.edu/cgi-bin/hgTracks?db=mm10&amp;position=chr10:60597463-60598483&amp;highlight=mm10.chr10:60597963-60597983","UcscLink")</f>
        <v>UcscLink</v>
      </c>
    </row>
    <row r="172" spans="1:11" x14ac:dyDescent="0.25">
      <c r="A172" t="s">
        <v>420</v>
      </c>
      <c r="B172" t="s">
        <v>18</v>
      </c>
      <c r="C172" t="s">
        <v>796</v>
      </c>
      <c r="D172" t="s">
        <v>312</v>
      </c>
      <c r="E172" t="s">
        <v>14</v>
      </c>
      <c r="F172" t="s">
        <v>421</v>
      </c>
      <c r="H172">
        <v>2</v>
      </c>
      <c r="I172">
        <v>1</v>
      </c>
      <c r="J172">
        <v>0</v>
      </c>
      <c r="K172" t="str">
        <f>HYPERLINK("http://genome.ucsc.edu/cgi-bin/hgTracks?db=mm10&amp;position=chr10:66293105-66294125&amp;highlight=mm10.chr10:66293605-66293625","UcscLink")</f>
        <v>UcscLink</v>
      </c>
    </row>
    <row r="173" spans="1:11" x14ac:dyDescent="0.25">
      <c r="A173" t="s">
        <v>422</v>
      </c>
      <c r="B173" t="s">
        <v>13</v>
      </c>
      <c r="C173" t="s">
        <v>796</v>
      </c>
      <c r="D173" t="s">
        <v>312</v>
      </c>
      <c r="E173" t="s">
        <v>14</v>
      </c>
      <c r="F173" t="s">
        <v>423</v>
      </c>
      <c r="H173">
        <v>2</v>
      </c>
      <c r="I173">
        <v>1</v>
      </c>
      <c r="J173">
        <v>0</v>
      </c>
      <c r="K173" t="str">
        <f>HYPERLINK("http://genome.ucsc.edu/cgi-bin/hgTracks?db=mm10&amp;position=chr10:122504437-122505457&amp;highlight=mm10.chr10:122504937-122504957","UcscLink")</f>
        <v>UcscLink</v>
      </c>
    </row>
    <row r="174" spans="1:11" x14ac:dyDescent="0.25">
      <c r="A174" t="s">
        <v>424</v>
      </c>
      <c r="B174" t="s">
        <v>63</v>
      </c>
      <c r="C174" t="s">
        <v>796</v>
      </c>
      <c r="D174" t="s">
        <v>312</v>
      </c>
      <c r="E174" t="s">
        <v>14</v>
      </c>
      <c r="F174" t="s">
        <v>425</v>
      </c>
      <c r="H174">
        <v>2</v>
      </c>
      <c r="I174">
        <v>1</v>
      </c>
      <c r="J174">
        <v>0</v>
      </c>
      <c r="K174" t="str">
        <f>HYPERLINK("http://genome.ucsc.edu/cgi-bin/hgTracks?db=mm10&amp;position=chr10:129398579-129399599&amp;highlight=mm10.chr10:129399079-129399099","UcscLink")</f>
        <v>UcscLink</v>
      </c>
    </row>
    <row r="175" spans="1:11" x14ac:dyDescent="0.25">
      <c r="A175" t="s">
        <v>426</v>
      </c>
      <c r="B175" t="s">
        <v>13</v>
      </c>
      <c r="C175" t="s">
        <v>796</v>
      </c>
      <c r="D175" t="s">
        <v>312</v>
      </c>
      <c r="E175" t="s">
        <v>6</v>
      </c>
      <c r="F175" t="s">
        <v>427</v>
      </c>
      <c r="H175">
        <v>2</v>
      </c>
      <c r="I175">
        <v>1</v>
      </c>
      <c r="J175">
        <v>0</v>
      </c>
      <c r="K175" t="str">
        <f>HYPERLINK("http://genome.ucsc.edu/cgi-bin/hgTracks?db=mm10&amp;position=chr10:84142958-84143978&amp;highlight=mm10.chr10:84143458-84143478","UcscLink")</f>
        <v>UcscLink</v>
      </c>
    </row>
    <row r="176" spans="1:11" x14ac:dyDescent="0.25">
      <c r="A176" t="s">
        <v>428</v>
      </c>
      <c r="B176" t="s">
        <v>4</v>
      </c>
      <c r="C176" t="s">
        <v>796</v>
      </c>
      <c r="D176" t="s">
        <v>312</v>
      </c>
      <c r="E176" t="s">
        <v>6</v>
      </c>
      <c r="F176" t="s">
        <v>429</v>
      </c>
      <c r="H176">
        <v>2</v>
      </c>
      <c r="I176">
        <v>1</v>
      </c>
      <c r="J176">
        <v>0</v>
      </c>
      <c r="K176" t="str">
        <f>HYPERLINK("http://genome.ucsc.edu/cgi-bin/hgTracks?db=mm10&amp;position=chr10:122220577-122221597&amp;highlight=mm10.chr10:122221077-122221097","UcscLink")</f>
        <v>UcscLink</v>
      </c>
    </row>
    <row r="177" spans="1:11" x14ac:dyDescent="0.25">
      <c r="A177" t="s">
        <v>430</v>
      </c>
      <c r="B177" t="s">
        <v>4</v>
      </c>
      <c r="C177" t="s">
        <v>796</v>
      </c>
      <c r="D177" t="s">
        <v>312</v>
      </c>
      <c r="E177" t="s">
        <v>14</v>
      </c>
      <c r="F177" t="s">
        <v>431</v>
      </c>
      <c r="H177">
        <v>2</v>
      </c>
      <c r="I177">
        <v>1</v>
      </c>
      <c r="J177">
        <v>0</v>
      </c>
      <c r="K177" t="str">
        <f>HYPERLINK("http://genome.ucsc.edu/cgi-bin/hgTracks?db=mm10&amp;position=chr11:102409825-102410845&amp;highlight=mm10.chr11:102410325-102410345","UcscLink")</f>
        <v>UcscLink</v>
      </c>
    </row>
    <row r="178" spans="1:11" x14ac:dyDescent="0.25">
      <c r="A178" t="s">
        <v>432</v>
      </c>
      <c r="B178" t="s">
        <v>63</v>
      </c>
      <c r="C178" t="s">
        <v>796</v>
      </c>
      <c r="D178" t="s">
        <v>312</v>
      </c>
      <c r="E178" t="s">
        <v>6</v>
      </c>
      <c r="F178" t="s">
        <v>433</v>
      </c>
      <c r="H178">
        <v>2</v>
      </c>
      <c r="I178">
        <v>1</v>
      </c>
      <c r="J178">
        <v>0</v>
      </c>
      <c r="K178" t="str">
        <f>HYPERLINK("http://genome.ucsc.edu/cgi-bin/hgTracks?db=mm10&amp;position=chr11:19205471-19206491&amp;highlight=mm10.chr11:19205971-19205991","UcscLink")</f>
        <v>UcscLink</v>
      </c>
    </row>
    <row r="179" spans="1:11" x14ac:dyDescent="0.25">
      <c r="A179" t="s">
        <v>434</v>
      </c>
      <c r="B179" t="s">
        <v>35</v>
      </c>
      <c r="C179" t="s">
        <v>796</v>
      </c>
      <c r="D179" t="s">
        <v>312</v>
      </c>
      <c r="E179" t="s">
        <v>14</v>
      </c>
      <c r="F179" t="s">
        <v>435</v>
      </c>
      <c r="H179">
        <v>2</v>
      </c>
      <c r="I179">
        <v>1</v>
      </c>
      <c r="J179">
        <v>0</v>
      </c>
      <c r="K179" t="str">
        <f>HYPERLINK("http://genome.ucsc.edu/cgi-bin/hgTracks?db=mm10&amp;position=chr12:50134535-50135555&amp;highlight=mm10.chr12:50135035-50135055","UcscLink")</f>
        <v>UcscLink</v>
      </c>
    </row>
    <row r="180" spans="1:11" x14ac:dyDescent="0.25">
      <c r="A180" t="s">
        <v>436</v>
      </c>
      <c r="B180" t="s">
        <v>4</v>
      </c>
      <c r="C180" t="s">
        <v>796</v>
      </c>
      <c r="D180" t="s">
        <v>312</v>
      </c>
      <c r="E180" t="s">
        <v>6</v>
      </c>
      <c r="F180" t="s">
        <v>437</v>
      </c>
      <c r="H180">
        <v>2</v>
      </c>
      <c r="I180">
        <v>1</v>
      </c>
      <c r="J180">
        <v>0</v>
      </c>
      <c r="K180" t="str">
        <f>HYPERLINK("http://genome.ucsc.edu/cgi-bin/hgTracks?db=mm10&amp;position=chr12:54131308-54132328&amp;highlight=mm10.chr12:54131808-54131828","UcscLink")</f>
        <v>UcscLink</v>
      </c>
    </row>
    <row r="181" spans="1:11" x14ac:dyDescent="0.25">
      <c r="A181" t="s">
        <v>438</v>
      </c>
      <c r="B181" t="s">
        <v>63</v>
      </c>
      <c r="C181" t="s">
        <v>796</v>
      </c>
      <c r="D181" t="s">
        <v>312</v>
      </c>
      <c r="E181" t="s">
        <v>6</v>
      </c>
      <c r="F181" t="s">
        <v>439</v>
      </c>
      <c r="H181">
        <v>2</v>
      </c>
      <c r="I181">
        <v>1</v>
      </c>
      <c r="J181">
        <v>0</v>
      </c>
      <c r="K181" t="str">
        <f>HYPERLINK("http://genome.ucsc.edu/cgi-bin/hgTracks?db=mm10&amp;position=chr12:55549868-55550888&amp;highlight=mm10.chr12:55550368-55550388","UcscLink")</f>
        <v>UcscLink</v>
      </c>
    </row>
    <row r="182" spans="1:11" x14ac:dyDescent="0.25">
      <c r="A182" t="s">
        <v>440</v>
      </c>
      <c r="B182" t="s">
        <v>63</v>
      </c>
      <c r="C182" t="s">
        <v>796</v>
      </c>
      <c r="D182" t="s">
        <v>312</v>
      </c>
      <c r="E182" t="s">
        <v>6</v>
      </c>
      <c r="F182" t="s">
        <v>441</v>
      </c>
      <c r="H182">
        <v>2</v>
      </c>
      <c r="I182">
        <v>1</v>
      </c>
      <c r="J182">
        <v>0</v>
      </c>
      <c r="K182" t="str">
        <f>HYPERLINK("http://genome.ucsc.edu/cgi-bin/hgTracks?db=mm10&amp;position=chr12:85727181-85728201&amp;highlight=mm10.chr12:85727681-85727701","UcscLink")</f>
        <v>UcscLink</v>
      </c>
    </row>
    <row r="183" spans="1:11" x14ac:dyDescent="0.25">
      <c r="A183" t="s">
        <v>442</v>
      </c>
      <c r="B183" t="s">
        <v>18</v>
      </c>
      <c r="C183" t="s">
        <v>796</v>
      </c>
      <c r="D183" t="s">
        <v>312</v>
      </c>
      <c r="E183" t="s">
        <v>6</v>
      </c>
      <c r="F183" t="s">
        <v>443</v>
      </c>
      <c r="G183" t="s">
        <v>444</v>
      </c>
      <c r="H183">
        <v>2</v>
      </c>
      <c r="I183">
        <v>1</v>
      </c>
      <c r="J183">
        <v>0</v>
      </c>
      <c r="K183" t="str">
        <f>HYPERLINK("http://genome.ucsc.edu/cgi-bin/hgTracks?db=mm10&amp;position=chr12:116524445-116525465&amp;highlight=mm10.chr12:116524945-116524965","UcscLink")</f>
        <v>UcscLink</v>
      </c>
    </row>
    <row r="184" spans="1:11" x14ac:dyDescent="0.25">
      <c r="A184" t="s">
        <v>445</v>
      </c>
      <c r="B184" t="s">
        <v>13</v>
      </c>
      <c r="C184" t="s">
        <v>796</v>
      </c>
      <c r="D184" t="s">
        <v>312</v>
      </c>
      <c r="E184" t="s">
        <v>14</v>
      </c>
      <c r="F184" t="s">
        <v>446</v>
      </c>
      <c r="G184" t="s">
        <v>447</v>
      </c>
      <c r="H184">
        <v>2</v>
      </c>
      <c r="I184">
        <v>1</v>
      </c>
      <c r="J184">
        <v>0</v>
      </c>
      <c r="K184" t="str">
        <f>HYPERLINK("http://genome.ucsc.edu/cgi-bin/hgTracks?db=mm10&amp;position=chr14:45519730-45520750&amp;highlight=mm10.chr14:45520230-45520250","UcscLink")</f>
        <v>UcscLink</v>
      </c>
    </row>
    <row r="185" spans="1:11" x14ac:dyDescent="0.25">
      <c r="A185" t="s">
        <v>414</v>
      </c>
      <c r="B185" t="s">
        <v>63</v>
      </c>
      <c r="C185" t="s">
        <v>796</v>
      </c>
      <c r="D185" t="s">
        <v>312</v>
      </c>
      <c r="E185" t="s">
        <v>14</v>
      </c>
      <c r="F185" t="s">
        <v>448</v>
      </c>
      <c r="H185">
        <v>2</v>
      </c>
      <c r="I185">
        <v>1</v>
      </c>
      <c r="J185">
        <v>0</v>
      </c>
      <c r="K185" t="str">
        <f>HYPERLINK("http://genome.ucsc.edu/cgi-bin/hgTracks?db=mm10&amp;position=chr14:75453442-75454462&amp;highlight=mm10.chr14:75453942-75453962","UcscLink")</f>
        <v>UcscLink</v>
      </c>
    </row>
    <row r="186" spans="1:11" x14ac:dyDescent="0.25">
      <c r="A186" t="s">
        <v>449</v>
      </c>
      <c r="B186" t="s">
        <v>35</v>
      </c>
      <c r="C186" t="s">
        <v>796</v>
      </c>
      <c r="D186" t="s">
        <v>312</v>
      </c>
      <c r="E186" t="s">
        <v>14</v>
      </c>
      <c r="F186" t="s">
        <v>450</v>
      </c>
      <c r="H186">
        <v>2</v>
      </c>
      <c r="I186">
        <v>1</v>
      </c>
      <c r="J186">
        <v>0</v>
      </c>
      <c r="K186" t="str">
        <f>HYPERLINK("http://genome.ucsc.edu/cgi-bin/hgTracks?db=mm10&amp;position=chr15:49477182-49478202&amp;highlight=mm10.chr15:49477682-49477702","UcscLink")</f>
        <v>UcscLink</v>
      </c>
    </row>
    <row r="187" spans="1:11" x14ac:dyDescent="0.25">
      <c r="A187" t="s">
        <v>451</v>
      </c>
      <c r="B187" t="s">
        <v>4</v>
      </c>
      <c r="C187" t="s">
        <v>796</v>
      </c>
      <c r="D187" t="s">
        <v>312</v>
      </c>
      <c r="E187" t="s">
        <v>14</v>
      </c>
      <c r="F187" t="s">
        <v>452</v>
      </c>
      <c r="G187" t="s">
        <v>453</v>
      </c>
      <c r="H187">
        <v>2</v>
      </c>
      <c r="I187">
        <v>1</v>
      </c>
      <c r="J187">
        <v>0</v>
      </c>
      <c r="K187" t="str">
        <f>HYPERLINK("http://genome.ucsc.edu/cgi-bin/hgTracks?db=mm10&amp;position=chr16:24561397-24562417&amp;highlight=mm10.chr16:24561897-24561917","UcscLink")</f>
        <v>UcscLink</v>
      </c>
    </row>
    <row r="188" spans="1:11" x14ac:dyDescent="0.25">
      <c r="A188" t="s">
        <v>454</v>
      </c>
      <c r="B188" t="s">
        <v>35</v>
      </c>
      <c r="C188" t="s">
        <v>796</v>
      </c>
      <c r="D188" t="s">
        <v>312</v>
      </c>
      <c r="E188" t="s">
        <v>6</v>
      </c>
      <c r="F188" t="s">
        <v>455</v>
      </c>
      <c r="G188" t="s">
        <v>456</v>
      </c>
      <c r="H188">
        <v>2</v>
      </c>
      <c r="I188">
        <v>1</v>
      </c>
      <c r="J188">
        <v>0</v>
      </c>
      <c r="K188" t="str">
        <f>HYPERLINK("http://genome.ucsc.edu/cgi-bin/hgTracks?db=mm10&amp;position=chr16:5943770-5944790&amp;highlight=mm10.chr16:5944270-5944290","UcscLink")</f>
        <v>UcscLink</v>
      </c>
    </row>
    <row r="189" spans="1:11" x14ac:dyDescent="0.25">
      <c r="A189" t="s">
        <v>457</v>
      </c>
      <c r="B189" t="s">
        <v>4</v>
      </c>
      <c r="C189" t="s">
        <v>796</v>
      </c>
      <c r="D189" t="s">
        <v>312</v>
      </c>
      <c r="E189" t="s">
        <v>6</v>
      </c>
      <c r="F189" t="s">
        <v>458</v>
      </c>
      <c r="G189" t="s">
        <v>459</v>
      </c>
      <c r="H189">
        <v>2</v>
      </c>
      <c r="I189">
        <v>1</v>
      </c>
      <c r="J189">
        <v>0</v>
      </c>
      <c r="K189" t="str">
        <f>HYPERLINK("http://genome.ucsc.edu/cgi-bin/hgTracks?db=mm10&amp;position=chr16:31746051-31747071&amp;highlight=mm10.chr16:31746551-31746571","UcscLink")</f>
        <v>UcscLink</v>
      </c>
    </row>
    <row r="190" spans="1:11" x14ac:dyDescent="0.25">
      <c r="A190" t="s">
        <v>460</v>
      </c>
      <c r="B190" t="s">
        <v>4</v>
      </c>
      <c r="C190" t="s">
        <v>796</v>
      </c>
      <c r="D190" t="s">
        <v>312</v>
      </c>
      <c r="E190" t="s">
        <v>6</v>
      </c>
      <c r="F190" t="s">
        <v>461</v>
      </c>
      <c r="H190">
        <v>2</v>
      </c>
      <c r="I190">
        <v>1</v>
      </c>
      <c r="J190">
        <v>0</v>
      </c>
      <c r="K190" t="str">
        <f>HYPERLINK("http://genome.ucsc.edu/cgi-bin/hgTracks?db=mm10&amp;position=chr16:95117614-95118634&amp;highlight=mm10.chr16:95118114-95118134","UcscLink")</f>
        <v>UcscLink</v>
      </c>
    </row>
    <row r="191" spans="1:11" x14ac:dyDescent="0.25">
      <c r="A191" t="s">
        <v>462</v>
      </c>
      <c r="B191" t="s">
        <v>63</v>
      </c>
      <c r="C191" t="s">
        <v>796</v>
      </c>
      <c r="D191" t="s">
        <v>312</v>
      </c>
      <c r="E191" t="s">
        <v>14</v>
      </c>
      <c r="F191" t="s">
        <v>463</v>
      </c>
      <c r="H191">
        <v>2</v>
      </c>
      <c r="I191">
        <v>1</v>
      </c>
      <c r="J191">
        <v>0</v>
      </c>
      <c r="K191" t="str">
        <f>HYPERLINK("http://genome.ucsc.edu/cgi-bin/hgTracks?db=mm10&amp;position=chr17:77950625-77951645&amp;highlight=mm10.chr17:77951125-77951145","UcscLink")</f>
        <v>UcscLink</v>
      </c>
    </row>
    <row r="192" spans="1:11" x14ac:dyDescent="0.25">
      <c r="A192" t="s">
        <v>464</v>
      </c>
      <c r="B192" t="s">
        <v>35</v>
      </c>
      <c r="C192" t="s">
        <v>796</v>
      </c>
      <c r="D192" t="s">
        <v>312</v>
      </c>
      <c r="E192" t="s">
        <v>6</v>
      </c>
      <c r="F192" t="s">
        <v>465</v>
      </c>
      <c r="G192" t="s">
        <v>466</v>
      </c>
      <c r="H192">
        <v>2</v>
      </c>
      <c r="I192">
        <v>1</v>
      </c>
      <c r="J192">
        <v>0</v>
      </c>
      <c r="K192" t="str">
        <f>HYPERLINK("http://genome.ucsc.edu/cgi-bin/hgTracks?db=mm10&amp;position=chr17:74353104-74354124&amp;highlight=mm10.chr17:74353604-74353624","UcscLink")</f>
        <v>UcscLink</v>
      </c>
    </row>
    <row r="193" spans="1:11" x14ac:dyDescent="0.25">
      <c r="A193" t="s">
        <v>414</v>
      </c>
      <c r="B193" t="s">
        <v>28</v>
      </c>
      <c r="C193" t="s">
        <v>796</v>
      </c>
      <c r="D193" t="s">
        <v>312</v>
      </c>
      <c r="E193" t="s">
        <v>14</v>
      </c>
      <c r="F193" t="s">
        <v>467</v>
      </c>
      <c r="H193">
        <v>2</v>
      </c>
      <c r="I193">
        <v>1</v>
      </c>
      <c r="J193">
        <v>0</v>
      </c>
      <c r="K193" t="str">
        <f>HYPERLINK("http://genome.ucsc.edu/cgi-bin/hgTracks?db=mm10&amp;position=chr18:19158582-19159602&amp;highlight=mm10.chr18:19159082-19159102","UcscLink")</f>
        <v>UcscLink</v>
      </c>
    </row>
    <row r="194" spans="1:11" x14ac:dyDescent="0.25">
      <c r="A194" t="s">
        <v>468</v>
      </c>
      <c r="B194" t="s">
        <v>35</v>
      </c>
      <c r="C194" t="s">
        <v>796</v>
      </c>
      <c r="D194" t="s">
        <v>312</v>
      </c>
      <c r="E194" t="s">
        <v>14</v>
      </c>
      <c r="F194" t="s">
        <v>469</v>
      </c>
      <c r="H194">
        <v>2</v>
      </c>
      <c r="I194">
        <v>1</v>
      </c>
      <c r="J194">
        <v>0</v>
      </c>
      <c r="K194" t="str">
        <f>HYPERLINK("http://genome.ucsc.edu/cgi-bin/hgTracks?db=mm10&amp;position=chr18:74238160-74239180&amp;highlight=mm10.chr18:74238660-74238680","UcscLink")</f>
        <v>UcscLink</v>
      </c>
    </row>
    <row r="195" spans="1:11" x14ac:dyDescent="0.25">
      <c r="A195" t="s">
        <v>470</v>
      </c>
      <c r="B195" t="s">
        <v>4</v>
      </c>
      <c r="C195" t="s">
        <v>796</v>
      </c>
      <c r="D195" t="s">
        <v>312</v>
      </c>
      <c r="E195" t="s">
        <v>6</v>
      </c>
      <c r="F195" t="s">
        <v>471</v>
      </c>
      <c r="H195">
        <v>2</v>
      </c>
      <c r="I195">
        <v>1</v>
      </c>
      <c r="J195">
        <v>0</v>
      </c>
      <c r="K195" t="str">
        <f>HYPERLINK("http://genome.ucsc.edu/cgi-bin/hgTracks?db=mm10&amp;position=chr18:11104748-11105768&amp;highlight=mm10.chr18:11105248-11105268","UcscLink")</f>
        <v>UcscLink</v>
      </c>
    </row>
    <row r="196" spans="1:11" x14ac:dyDescent="0.25">
      <c r="A196" t="s">
        <v>414</v>
      </c>
      <c r="B196" t="s">
        <v>63</v>
      </c>
      <c r="C196" t="s">
        <v>796</v>
      </c>
      <c r="D196" t="s">
        <v>312</v>
      </c>
      <c r="E196" t="s">
        <v>6</v>
      </c>
      <c r="F196" t="s">
        <v>472</v>
      </c>
      <c r="H196">
        <v>2</v>
      </c>
      <c r="I196">
        <v>1</v>
      </c>
      <c r="J196">
        <v>0</v>
      </c>
      <c r="K196" t="str">
        <f>HYPERLINK("http://genome.ucsc.edu/cgi-bin/hgTracks?db=mm10&amp;position=chr18:85848655-85849675&amp;highlight=mm10.chr18:85849155-85849175","UcscLink")</f>
        <v>UcscLink</v>
      </c>
    </row>
    <row r="197" spans="1:11" x14ac:dyDescent="0.25">
      <c r="A197" t="s">
        <v>473</v>
      </c>
      <c r="B197" t="s">
        <v>18</v>
      </c>
      <c r="C197" t="s">
        <v>796</v>
      </c>
      <c r="D197" t="s">
        <v>312</v>
      </c>
      <c r="E197" t="s">
        <v>6</v>
      </c>
      <c r="F197" t="s">
        <v>474</v>
      </c>
      <c r="G197" t="s">
        <v>475</v>
      </c>
      <c r="H197">
        <v>2</v>
      </c>
      <c r="I197">
        <v>1</v>
      </c>
      <c r="J197">
        <v>0</v>
      </c>
      <c r="K197" t="str">
        <f>HYPERLINK("http://genome.ucsc.edu/cgi-bin/hgTracks?db=mm10&amp;position=chr19:21672538-21673558&amp;highlight=mm10.chr19:21673038-21673058","UcscLink")</f>
        <v>UcscLink</v>
      </c>
    </row>
    <row r="198" spans="1:11" x14ac:dyDescent="0.25">
      <c r="A198" t="s">
        <v>476</v>
      </c>
      <c r="B198" t="s">
        <v>4</v>
      </c>
      <c r="C198" t="s">
        <v>796</v>
      </c>
      <c r="D198" t="s">
        <v>312</v>
      </c>
      <c r="E198" t="s">
        <v>14</v>
      </c>
      <c r="F198" t="s">
        <v>477</v>
      </c>
      <c r="G198" t="s">
        <v>478</v>
      </c>
      <c r="H198">
        <v>2</v>
      </c>
      <c r="I198">
        <v>1</v>
      </c>
      <c r="J198">
        <v>0</v>
      </c>
      <c r="K198" t="str">
        <f>HYPERLINK("http://genome.ucsc.edu/cgi-bin/hgTracks?db=mm10&amp;position=chr2:26368235-26369255&amp;highlight=mm10.chr2:26368735-26368755","UcscLink")</f>
        <v>UcscLink</v>
      </c>
    </row>
    <row r="199" spans="1:11" x14ac:dyDescent="0.25">
      <c r="A199" t="s">
        <v>457</v>
      </c>
      <c r="B199" t="s">
        <v>4</v>
      </c>
      <c r="C199" t="s">
        <v>796</v>
      </c>
      <c r="D199" t="s">
        <v>312</v>
      </c>
      <c r="E199" t="s">
        <v>6</v>
      </c>
      <c r="F199" t="s">
        <v>479</v>
      </c>
      <c r="H199">
        <v>2</v>
      </c>
      <c r="I199">
        <v>1</v>
      </c>
      <c r="J199">
        <v>0</v>
      </c>
      <c r="K199" t="str">
        <f>HYPERLINK("http://genome.ucsc.edu/cgi-bin/hgTracks?db=mm10&amp;position=chr2:160407957-160408977&amp;highlight=mm10.chr2:160408457-160408477","UcscLink")</f>
        <v>UcscLink</v>
      </c>
    </row>
    <row r="200" spans="1:11" x14ac:dyDescent="0.25">
      <c r="A200" t="s">
        <v>480</v>
      </c>
      <c r="B200" t="s">
        <v>18</v>
      </c>
      <c r="C200" t="s">
        <v>796</v>
      </c>
      <c r="D200" t="s">
        <v>312</v>
      </c>
      <c r="E200" t="s">
        <v>14</v>
      </c>
      <c r="F200" t="s">
        <v>481</v>
      </c>
      <c r="H200">
        <v>2</v>
      </c>
      <c r="I200">
        <v>1</v>
      </c>
      <c r="J200">
        <v>0</v>
      </c>
      <c r="K200" t="str">
        <f>HYPERLINK("http://genome.ucsc.edu/cgi-bin/hgTracks?db=mm10&amp;position=chr3:22468711-22469731&amp;highlight=mm10.chr3:22469211-22469231","UcscLink")</f>
        <v>UcscLink</v>
      </c>
    </row>
    <row r="201" spans="1:11" x14ac:dyDescent="0.25">
      <c r="A201" t="s">
        <v>482</v>
      </c>
      <c r="B201" t="s">
        <v>35</v>
      </c>
      <c r="C201" t="s">
        <v>796</v>
      </c>
      <c r="D201" t="s">
        <v>312</v>
      </c>
      <c r="E201" t="s">
        <v>6</v>
      </c>
      <c r="F201" t="s">
        <v>483</v>
      </c>
      <c r="H201">
        <v>2</v>
      </c>
      <c r="I201">
        <v>1</v>
      </c>
      <c r="J201">
        <v>0</v>
      </c>
      <c r="K201" t="str">
        <f>HYPERLINK("http://genome.ucsc.edu/cgi-bin/hgTracks?db=mm10&amp;position=chr3:37874186-37875206&amp;highlight=mm10.chr3:37874686-37874706","UcscLink")</f>
        <v>UcscLink</v>
      </c>
    </row>
    <row r="202" spans="1:11" x14ac:dyDescent="0.25">
      <c r="A202" t="s">
        <v>484</v>
      </c>
      <c r="B202" t="s">
        <v>4</v>
      </c>
      <c r="C202" t="s">
        <v>796</v>
      </c>
      <c r="D202" t="s">
        <v>312</v>
      </c>
      <c r="E202" t="s">
        <v>14</v>
      </c>
      <c r="F202" t="s">
        <v>485</v>
      </c>
      <c r="H202">
        <v>2</v>
      </c>
      <c r="I202">
        <v>1</v>
      </c>
      <c r="J202">
        <v>0</v>
      </c>
      <c r="K202" t="str">
        <f>HYPERLINK("http://genome.ucsc.edu/cgi-bin/hgTracks?db=mm10&amp;position=chr4:4731671-4732691&amp;highlight=mm10.chr4:4732171-4732191","UcscLink")</f>
        <v>UcscLink</v>
      </c>
    </row>
    <row r="203" spans="1:11" x14ac:dyDescent="0.25">
      <c r="A203" t="s">
        <v>457</v>
      </c>
      <c r="B203" t="s">
        <v>4</v>
      </c>
      <c r="C203" t="s">
        <v>796</v>
      </c>
      <c r="D203" t="s">
        <v>312</v>
      </c>
      <c r="E203" t="s">
        <v>14</v>
      </c>
      <c r="F203" t="s">
        <v>486</v>
      </c>
      <c r="H203">
        <v>2</v>
      </c>
      <c r="I203">
        <v>1</v>
      </c>
      <c r="J203">
        <v>0</v>
      </c>
      <c r="K203" t="str">
        <f>HYPERLINK("http://genome.ucsc.edu/cgi-bin/hgTracks?db=mm10&amp;position=chr4:48101926-48102946&amp;highlight=mm10.chr4:48102426-48102446","UcscLink")</f>
        <v>UcscLink</v>
      </c>
    </row>
    <row r="204" spans="1:11" x14ac:dyDescent="0.25">
      <c r="A204" t="s">
        <v>487</v>
      </c>
      <c r="B204" t="s">
        <v>68</v>
      </c>
      <c r="C204" t="s">
        <v>796</v>
      </c>
      <c r="D204" t="s">
        <v>312</v>
      </c>
      <c r="E204" t="s">
        <v>14</v>
      </c>
      <c r="F204" t="s">
        <v>488</v>
      </c>
      <c r="H204">
        <v>2</v>
      </c>
      <c r="I204">
        <v>1</v>
      </c>
      <c r="J204">
        <v>0</v>
      </c>
      <c r="K204" t="str">
        <f>HYPERLINK("http://genome.ucsc.edu/cgi-bin/hgTracks?db=mm10&amp;position=chr4:101036871-101037891&amp;highlight=mm10.chr4:101037371-101037391","UcscLink")</f>
        <v>UcscLink</v>
      </c>
    </row>
    <row r="205" spans="1:11" x14ac:dyDescent="0.25">
      <c r="A205" t="s">
        <v>489</v>
      </c>
      <c r="B205" t="s">
        <v>18</v>
      </c>
      <c r="C205" t="s">
        <v>796</v>
      </c>
      <c r="D205" t="s">
        <v>312</v>
      </c>
      <c r="E205" t="s">
        <v>14</v>
      </c>
      <c r="F205" t="s">
        <v>490</v>
      </c>
      <c r="G205" t="s">
        <v>491</v>
      </c>
      <c r="H205">
        <v>2</v>
      </c>
      <c r="I205">
        <v>1</v>
      </c>
      <c r="J205">
        <v>0</v>
      </c>
      <c r="K205" t="str">
        <f>HYPERLINK("http://genome.ucsc.edu/cgi-bin/hgTracks?db=mm10&amp;position=chr4:143204049-143205069&amp;highlight=mm10.chr4:143204549-143204569","UcscLink")</f>
        <v>UcscLink</v>
      </c>
    </row>
    <row r="206" spans="1:11" x14ac:dyDescent="0.25">
      <c r="A206" t="s">
        <v>492</v>
      </c>
      <c r="B206" t="s">
        <v>35</v>
      </c>
      <c r="C206" t="s">
        <v>796</v>
      </c>
      <c r="D206" t="s">
        <v>312</v>
      </c>
      <c r="E206" t="s">
        <v>6</v>
      </c>
      <c r="F206" t="s">
        <v>493</v>
      </c>
      <c r="G206" t="s">
        <v>494</v>
      </c>
      <c r="H206">
        <v>2</v>
      </c>
      <c r="I206">
        <v>1</v>
      </c>
      <c r="J206">
        <v>0</v>
      </c>
      <c r="K206" t="str">
        <f>HYPERLINK("http://genome.ucsc.edu/cgi-bin/hgTracks?db=mm10&amp;position=chr4:77662965-77663985&amp;highlight=mm10.chr4:77663465-77663485","UcscLink")</f>
        <v>UcscLink</v>
      </c>
    </row>
    <row r="207" spans="1:11" x14ac:dyDescent="0.25">
      <c r="A207" t="s">
        <v>495</v>
      </c>
      <c r="B207" t="s">
        <v>35</v>
      </c>
      <c r="C207" t="s">
        <v>796</v>
      </c>
      <c r="D207" t="s">
        <v>312</v>
      </c>
      <c r="E207" t="s">
        <v>6</v>
      </c>
      <c r="F207" t="s">
        <v>496</v>
      </c>
      <c r="G207" t="s">
        <v>497</v>
      </c>
      <c r="H207">
        <v>2</v>
      </c>
      <c r="I207">
        <v>1</v>
      </c>
      <c r="J207">
        <v>0</v>
      </c>
      <c r="K207" t="str">
        <f>HYPERLINK("http://genome.ucsc.edu/cgi-bin/hgTracks?db=mm10&amp;position=chr4:130954586-130955606&amp;highlight=mm10.chr4:130955086-130955106","UcscLink")</f>
        <v>UcscLink</v>
      </c>
    </row>
    <row r="208" spans="1:11" x14ac:dyDescent="0.25">
      <c r="A208" t="s">
        <v>498</v>
      </c>
      <c r="B208" t="s">
        <v>28</v>
      </c>
      <c r="C208" t="s">
        <v>796</v>
      </c>
      <c r="D208" t="s">
        <v>312</v>
      </c>
      <c r="E208" t="s">
        <v>14</v>
      </c>
      <c r="F208" t="s">
        <v>499</v>
      </c>
      <c r="G208" t="s">
        <v>500</v>
      </c>
      <c r="H208">
        <v>2</v>
      </c>
      <c r="I208">
        <v>1</v>
      </c>
      <c r="J208">
        <v>0</v>
      </c>
      <c r="K208" t="str">
        <f>HYPERLINK("http://genome.ucsc.edu/cgi-bin/hgTracks?db=mm10&amp;position=chr5:116176693-116177713&amp;highlight=mm10.chr5:116177193-116177213","UcscLink")</f>
        <v>UcscLink</v>
      </c>
    </row>
    <row r="209" spans="1:11" x14ac:dyDescent="0.25">
      <c r="A209" t="s">
        <v>464</v>
      </c>
      <c r="B209" t="s">
        <v>18</v>
      </c>
      <c r="C209" t="s">
        <v>796</v>
      </c>
      <c r="D209" t="s">
        <v>312</v>
      </c>
      <c r="E209" t="s">
        <v>14</v>
      </c>
      <c r="F209" t="s">
        <v>501</v>
      </c>
      <c r="G209" t="s">
        <v>502</v>
      </c>
      <c r="H209">
        <v>2</v>
      </c>
      <c r="I209">
        <v>1</v>
      </c>
      <c r="J209">
        <v>0</v>
      </c>
      <c r="K209" t="str">
        <f>HYPERLINK("http://genome.ucsc.edu/cgi-bin/hgTracks?db=mm10&amp;position=chr5:140200583-140201603&amp;highlight=mm10.chr5:140201083-140201103","UcscLink")</f>
        <v>UcscLink</v>
      </c>
    </row>
    <row r="210" spans="1:11" x14ac:dyDescent="0.25">
      <c r="A210" t="s">
        <v>503</v>
      </c>
      <c r="B210" t="s">
        <v>28</v>
      </c>
      <c r="C210" t="s">
        <v>796</v>
      </c>
      <c r="D210" t="s">
        <v>312</v>
      </c>
      <c r="E210" t="s">
        <v>6</v>
      </c>
      <c r="F210" t="s">
        <v>504</v>
      </c>
      <c r="G210" t="s">
        <v>505</v>
      </c>
      <c r="H210">
        <v>2</v>
      </c>
      <c r="I210">
        <v>1</v>
      </c>
      <c r="J210">
        <v>0</v>
      </c>
      <c r="K210" t="str">
        <f>HYPERLINK("http://genome.ucsc.edu/cgi-bin/hgTracks?db=mm10&amp;position=chr5:31474131-31475151&amp;highlight=mm10.chr5:31474631-31474651","UcscLink")</f>
        <v>UcscLink</v>
      </c>
    </row>
    <row r="211" spans="1:11" x14ac:dyDescent="0.25">
      <c r="A211" t="s">
        <v>473</v>
      </c>
      <c r="B211" t="s">
        <v>35</v>
      </c>
      <c r="C211" t="s">
        <v>796</v>
      </c>
      <c r="D211" t="s">
        <v>312</v>
      </c>
      <c r="E211" t="s">
        <v>14</v>
      </c>
      <c r="F211" t="s">
        <v>506</v>
      </c>
      <c r="H211">
        <v>2</v>
      </c>
      <c r="I211">
        <v>1</v>
      </c>
      <c r="J211">
        <v>0</v>
      </c>
      <c r="K211" t="str">
        <f>HYPERLINK("http://genome.ucsc.edu/cgi-bin/hgTracks?db=mm10&amp;position=chr6:120052015-120053035&amp;highlight=mm10.chr6:120052515-120052535","UcscLink")</f>
        <v>UcscLink</v>
      </c>
    </row>
    <row r="212" spans="1:11" x14ac:dyDescent="0.25">
      <c r="A212" t="s">
        <v>507</v>
      </c>
      <c r="B212" t="s">
        <v>4</v>
      </c>
      <c r="C212" t="s">
        <v>796</v>
      </c>
      <c r="D212" t="s">
        <v>312</v>
      </c>
      <c r="E212" t="s">
        <v>6</v>
      </c>
      <c r="F212" t="s">
        <v>508</v>
      </c>
      <c r="H212">
        <v>2</v>
      </c>
      <c r="I212">
        <v>1</v>
      </c>
      <c r="J212">
        <v>0</v>
      </c>
      <c r="K212" t="str">
        <f>HYPERLINK("http://genome.ucsc.edu/cgi-bin/hgTracks?db=mm10&amp;position=chr6:39422911-39423931&amp;highlight=mm10.chr6:39423411-39423431","UcscLink")</f>
        <v>UcscLink</v>
      </c>
    </row>
    <row r="213" spans="1:11" x14ac:dyDescent="0.25">
      <c r="A213" t="s">
        <v>509</v>
      </c>
      <c r="B213" t="s">
        <v>63</v>
      </c>
      <c r="C213" t="s">
        <v>796</v>
      </c>
      <c r="D213" t="s">
        <v>312</v>
      </c>
      <c r="E213" t="s">
        <v>6</v>
      </c>
      <c r="F213" t="s">
        <v>510</v>
      </c>
      <c r="H213">
        <v>2</v>
      </c>
      <c r="I213">
        <v>1</v>
      </c>
      <c r="J213">
        <v>0</v>
      </c>
      <c r="K213" t="str">
        <f>HYPERLINK("http://genome.ucsc.edu/cgi-bin/hgTracks?db=mm10&amp;position=chr6:61138410-61139430&amp;highlight=mm10.chr6:61138910-61138930","UcscLink")</f>
        <v>UcscLink</v>
      </c>
    </row>
    <row r="214" spans="1:11" x14ac:dyDescent="0.25">
      <c r="A214" t="s">
        <v>511</v>
      </c>
      <c r="B214" t="s">
        <v>68</v>
      </c>
      <c r="C214" t="s">
        <v>796</v>
      </c>
      <c r="D214" t="s">
        <v>312</v>
      </c>
      <c r="E214" t="s">
        <v>14</v>
      </c>
      <c r="F214" t="s">
        <v>512</v>
      </c>
      <c r="G214" t="s">
        <v>513</v>
      </c>
      <c r="H214">
        <v>2</v>
      </c>
      <c r="I214">
        <v>1</v>
      </c>
      <c r="J214">
        <v>0</v>
      </c>
      <c r="K214" t="str">
        <f>HYPERLINK("http://genome.ucsc.edu/cgi-bin/hgTracks?db=mm10&amp;position=chr7:48992635-48993655&amp;highlight=mm10.chr7:48993135-48993155","UcscLink")</f>
        <v>UcscLink</v>
      </c>
    </row>
    <row r="215" spans="1:11" x14ac:dyDescent="0.25">
      <c r="A215" t="s">
        <v>457</v>
      </c>
      <c r="B215" t="s">
        <v>4</v>
      </c>
      <c r="C215" t="s">
        <v>796</v>
      </c>
      <c r="D215" t="s">
        <v>312</v>
      </c>
      <c r="E215" t="s">
        <v>14</v>
      </c>
      <c r="F215" t="s">
        <v>514</v>
      </c>
      <c r="G215" t="s">
        <v>515</v>
      </c>
      <c r="H215">
        <v>2</v>
      </c>
      <c r="I215">
        <v>1</v>
      </c>
      <c r="J215">
        <v>0</v>
      </c>
      <c r="K215" t="str">
        <f>HYPERLINK("http://genome.ucsc.edu/cgi-bin/hgTracks?db=mm10&amp;position=chr7:110583399-110584419&amp;highlight=mm10.chr7:110583899-110583919","UcscLink")</f>
        <v>UcscLink</v>
      </c>
    </row>
    <row r="216" spans="1:11" x14ac:dyDescent="0.25">
      <c r="A216" t="s">
        <v>516</v>
      </c>
      <c r="B216" t="s">
        <v>13</v>
      </c>
      <c r="C216" t="s">
        <v>796</v>
      </c>
      <c r="D216" t="s">
        <v>312</v>
      </c>
      <c r="E216" t="s">
        <v>14</v>
      </c>
      <c r="F216" t="s">
        <v>517</v>
      </c>
      <c r="H216">
        <v>2</v>
      </c>
      <c r="I216">
        <v>1</v>
      </c>
      <c r="J216">
        <v>0</v>
      </c>
      <c r="K216" t="str">
        <f>HYPERLINK("http://genome.ucsc.edu/cgi-bin/hgTracks?db=mm10&amp;position=chr8:51600030-51601050&amp;highlight=mm10.chr8:51600530-51600550","UcscLink")</f>
        <v>UcscLink</v>
      </c>
    </row>
    <row r="217" spans="1:11" x14ac:dyDescent="0.25">
      <c r="A217" t="s">
        <v>518</v>
      </c>
      <c r="B217" t="s">
        <v>35</v>
      </c>
      <c r="C217" t="s">
        <v>796</v>
      </c>
      <c r="D217" t="s">
        <v>312</v>
      </c>
      <c r="E217" t="s">
        <v>14</v>
      </c>
      <c r="F217" t="s">
        <v>519</v>
      </c>
      <c r="H217">
        <v>2</v>
      </c>
      <c r="I217">
        <v>1</v>
      </c>
      <c r="J217">
        <v>0</v>
      </c>
      <c r="K217" t="str">
        <f>HYPERLINK("http://genome.ucsc.edu/cgi-bin/hgTracks?db=mm10&amp;position=chr8:119884162-119885182&amp;highlight=mm10.chr8:119884662-119884682","UcscLink")</f>
        <v>UcscLink</v>
      </c>
    </row>
    <row r="218" spans="1:11" x14ac:dyDescent="0.25">
      <c r="A218" t="s">
        <v>520</v>
      </c>
      <c r="B218" t="s">
        <v>63</v>
      </c>
      <c r="C218" t="s">
        <v>796</v>
      </c>
      <c r="D218" t="s">
        <v>312</v>
      </c>
      <c r="E218" t="s">
        <v>14</v>
      </c>
      <c r="F218" t="s">
        <v>521</v>
      </c>
      <c r="H218">
        <v>2</v>
      </c>
      <c r="I218">
        <v>1</v>
      </c>
      <c r="J218">
        <v>0</v>
      </c>
      <c r="K218" t="str">
        <f>HYPERLINK("http://genome.ucsc.edu/cgi-bin/hgTracks?db=mm10&amp;position=chr9:19656043-19657063&amp;highlight=mm10.chr9:19656543-19656563","UcscLink")</f>
        <v>UcscLink</v>
      </c>
    </row>
    <row r="219" spans="1:11" x14ac:dyDescent="0.25">
      <c r="A219" t="s">
        <v>518</v>
      </c>
      <c r="B219" t="s">
        <v>18</v>
      </c>
      <c r="C219" t="s">
        <v>796</v>
      </c>
      <c r="D219" t="s">
        <v>312</v>
      </c>
      <c r="E219" t="s">
        <v>6</v>
      </c>
      <c r="F219" t="s">
        <v>522</v>
      </c>
      <c r="G219" t="s">
        <v>523</v>
      </c>
      <c r="H219">
        <v>2</v>
      </c>
      <c r="I219">
        <v>1</v>
      </c>
      <c r="J219">
        <v>0</v>
      </c>
      <c r="K219" t="str">
        <f>HYPERLINK("http://genome.ucsc.edu/cgi-bin/hgTracks?db=mm10&amp;position=chr9:43145453-43146473&amp;highlight=mm10.chr9:43145953-43145973","UcscLink")</f>
        <v>UcscLink</v>
      </c>
    </row>
    <row r="220" spans="1:11" x14ac:dyDescent="0.25">
      <c r="A220" t="s">
        <v>524</v>
      </c>
      <c r="B220" t="s">
        <v>4</v>
      </c>
      <c r="C220" t="s">
        <v>796</v>
      </c>
      <c r="D220" t="s">
        <v>312</v>
      </c>
      <c r="E220" t="s">
        <v>14</v>
      </c>
      <c r="F220" t="s">
        <v>525</v>
      </c>
      <c r="H220">
        <v>2</v>
      </c>
      <c r="I220">
        <v>1</v>
      </c>
      <c r="J220">
        <v>0</v>
      </c>
      <c r="K220" t="str">
        <f>HYPERLINK("http://genome.ucsc.edu/cgi-bin/hgTracks?db=mm10&amp;position=chrX:121824372-121825392&amp;highlight=mm10.chrX:121824872-121824892","UcscLink")</f>
        <v>UcscLink</v>
      </c>
    </row>
    <row r="221" spans="1:11" x14ac:dyDescent="0.25">
      <c r="A221" t="s">
        <v>414</v>
      </c>
      <c r="B221" t="s">
        <v>63</v>
      </c>
      <c r="C221" t="s">
        <v>796</v>
      </c>
      <c r="D221" t="s">
        <v>312</v>
      </c>
      <c r="E221" t="s">
        <v>14</v>
      </c>
      <c r="F221" t="s">
        <v>526</v>
      </c>
      <c r="G221" t="s">
        <v>527</v>
      </c>
      <c r="H221">
        <v>2</v>
      </c>
      <c r="I221">
        <v>1</v>
      </c>
      <c r="J221">
        <v>0</v>
      </c>
      <c r="K221" t="str">
        <f>HYPERLINK("http://genome.ucsc.edu/cgi-bin/hgTracks?db=mm10&amp;position=chrX:141682272-141683292&amp;highlight=mm10.chrX:141682772-141682792","UcscLink")</f>
        <v>UcscLink</v>
      </c>
    </row>
    <row r="222" spans="1:11" x14ac:dyDescent="0.25">
      <c r="A222" t="s">
        <v>473</v>
      </c>
      <c r="B222" t="s">
        <v>35</v>
      </c>
      <c r="C222" t="s">
        <v>796</v>
      </c>
      <c r="D222" t="s">
        <v>312</v>
      </c>
      <c r="E222" t="s">
        <v>6</v>
      </c>
      <c r="F222" t="s">
        <v>528</v>
      </c>
      <c r="G222" t="s">
        <v>529</v>
      </c>
      <c r="H222">
        <v>2</v>
      </c>
      <c r="I222">
        <v>1</v>
      </c>
      <c r="J222">
        <v>0</v>
      </c>
      <c r="K222" t="str">
        <f>HYPERLINK("http://genome.ucsc.edu/cgi-bin/hgTracks?db=mm10&amp;position=chrX:151415505-151416525&amp;highlight=mm10.chrX:151416005-151416025","UcscLink")</f>
        <v>UcscLink</v>
      </c>
    </row>
    <row r="223" spans="1:11" x14ac:dyDescent="0.25">
      <c r="A223" t="s">
        <v>530</v>
      </c>
      <c r="B223" t="s">
        <v>28</v>
      </c>
      <c r="C223" t="s">
        <v>796</v>
      </c>
      <c r="D223" t="s">
        <v>312</v>
      </c>
      <c r="E223" t="s">
        <v>6</v>
      </c>
      <c r="F223" t="s">
        <v>531</v>
      </c>
      <c r="H223">
        <v>2</v>
      </c>
      <c r="I223">
        <v>1</v>
      </c>
      <c r="J223">
        <v>0</v>
      </c>
      <c r="K223" t="str">
        <f>HYPERLINK("http://genome.ucsc.edu/cgi-bin/hgTracks?db=mm10&amp;position=chrX:154897190-154898210&amp;highlight=mm10.chrX:154897690-154897710","UcscLink")</f>
        <v>UcscLink</v>
      </c>
    </row>
    <row r="224" spans="1:11" x14ac:dyDescent="0.25">
      <c r="A224" t="s">
        <v>532</v>
      </c>
      <c r="B224" t="s">
        <v>18</v>
      </c>
      <c r="C224" t="s">
        <v>796</v>
      </c>
      <c r="D224" t="s">
        <v>312</v>
      </c>
      <c r="E224" t="s">
        <v>14</v>
      </c>
      <c r="F224" t="s">
        <v>533</v>
      </c>
      <c r="H224">
        <v>1</v>
      </c>
      <c r="I224">
        <v>0</v>
      </c>
      <c r="J224">
        <v>2</v>
      </c>
      <c r="K224" t="str">
        <f>HYPERLINK("http://genome.ucsc.edu/cgi-bin/hgTracks?db=mm10&amp;position=chr1:150218679-150219702&amp;highlight=mm10.chr1:150219179-150219202","UcscLink")</f>
        <v>UcscLink</v>
      </c>
    </row>
    <row r="225" spans="1:11" x14ac:dyDescent="0.25">
      <c r="A225" t="s">
        <v>534</v>
      </c>
      <c r="B225" t="s">
        <v>28</v>
      </c>
      <c r="C225" t="s">
        <v>796</v>
      </c>
      <c r="D225" t="s">
        <v>312</v>
      </c>
      <c r="E225" t="s">
        <v>14</v>
      </c>
      <c r="F225" t="s">
        <v>535</v>
      </c>
      <c r="H225">
        <v>1</v>
      </c>
      <c r="I225">
        <v>0</v>
      </c>
      <c r="J225">
        <v>2</v>
      </c>
      <c r="K225" t="str">
        <f>HYPERLINK("http://genome.ucsc.edu/cgi-bin/hgTracks?db=mm10&amp;position=chr4:54381013-54382036&amp;highlight=mm10.chr4:54381513-54381536","UcscLink")</f>
        <v>UcscLink</v>
      </c>
    </row>
    <row r="226" spans="1:11" x14ac:dyDescent="0.25">
      <c r="A226" t="s">
        <v>536</v>
      </c>
      <c r="B226" t="s">
        <v>35</v>
      </c>
      <c r="C226" t="s">
        <v>796</v>
      </c>
      <c r="D226" t="s">
        <v>312</v>
      </c>
      <c r="E226" t="s">
        <v>14</v>
      </c>
      <c r="F226" t="s">
        <v>537</v>
      </c>
      <c r="H226">
        <v>1</v>
      </c>
      <c r="I226">
        <v>0</v>
      </c>
      <c r="J226">
        <v>2</v>
      </c>
      <c r="K226" t="str">
        <f>HYPERLINK("http://genome.ucsc.edu/cgi-bin/hgTracks?db=mm10&amp;position=chr8:95914846-95915869&amp;highlight=mm10.chr8:95915346-95915369","UcscLink")</f>
        <v>UcscLink</v>
      </c>
    </row>
    <row r="227" spans="1:11" x14ac:dyDescent="0.25">
      <c r="A227" t="s">
        <v>538</v>
      </c>
      <c r="B227" t="s">
        <v>63</v>
      </c>
      <c r="C227" t="s">
        <v>796</v>
      </c>
      <c r="D227" t="s">
        <v>312</v>
      </c>
      <c r="E227" t="s">
        <v>6</v>
      </c>
      <c r="F227" t="s">
        <v>539</v>
      </c>
      <c r="G227" t="s">
        <v>540</v>
      </c>
      <c r="H227">
        <v>1</v>
      </c>
      <c r="I227">
        <v>0</v>
      </c>
      <c r="J227">
        <v>2</v>
      </c>
      <c r="K227" t="str">
        <f>HYPERLINK("http://genome.ucsc.edu/cgi-bin/hgTracks?db=mm10&amp;position=chr8:15903581-15904604&amp;highlight=mm10.chr8:15904081-15904104","UcscLink")</f>
        <v>UcscLink</v>
      </c>
    </row>
    <row r="228" spans="1:11" x14ac:dyDescent="0.25">
      <c r="A228" t="s">
        <v>541</v>
      </c>
      <c r="B228" t="s">
        <v>35</v>
      </c>
      <c r="C228" t="s">
        <v>796</v>
      </c>
      <c r="D228" t="s">
        <v>312</v>
      </c>
      <c r="E228" t="s">
        <v>6</v>
      </c>
      <c r="F228" t="s">
        <v>542</v>
      </c>
      <c r="G228" t="s">
        <v>543</v>
      </c>
      <c r="H228">
        <v>1</v>
      </c>
      <c r="I228">
        <v>1</v>
      </c>
      <c r="J228">
        <v>1</v>
      </c>
      <c r="K228" t="str">
        <f>HYPERLINK("http://genome.ucsc.edu/cgi-bin/hgTracks?db=mm10&amp;position=chr1:89571562-89572583&amp;highlight=mm10.chr1:89572062-89572083","UcscLink")</f>
        <v>UcscLink</v>
      </c>
    </row>
    <row r="229" spans="1:11" x14ac:dyDescent="0.25">
      <c r="A229" t="s">
        <v>544</v>
      </c>
      <c r="B229" t="s">
        <v>28</v>
      </c>
      <c r="C229" t="s">
        <v>796</v>
      </c>
      <c r="D229" t="s">
        <v>312</v>
      </c>
      <c r="E229" t="s">
        <v>14</v>
      </c>
      <c r="F229" t="s">
        <v>545</v>
      </c>
      <c r="G229" t="s">
        <v>546</v>
      </c>
      <c r="H229">
        <v>1</v>
      </c>
      <c r="I229">
        <v>1</v>
      </c>
      <c r="J229">
        <v>1</v>
      </c>
      <c r="K229" t="str">
        <f>HYPERLINK("http://genome.ucsc.edu/cgi-bin/hgTracks?db=mm10&amp;position=chr10:31771605-31772626&amp;highlight=mm10.chr10:31772105-31772126","UcscLink")</f>
        <v>UcscLink</v>
      </c>
    </row>
    <row r="230" spans="1:11" x14ac:dyDescent="0.25">
      <c r="A230" t="s">
        <v>547</v>
      </c>
      <c r="B230" t="s">
        <v>35</v>
      </c>
      <c r="C230" t="s">
        <v>796</v>
      </c>
      <c r="D230" t="s">
        <v>312</v>
      </c>
      <c r="E230" t="s">
        <v>6</v>
      </c>
      <c r="F230" t="s">
        <v>548</v>
      </c>
      <c r="G230" t="s">
        <v>549</v>
      </c>
      <c r="H230">
        <v>1</v>
      </c>
      <c r="I230">
        <v>1</v>
      </c>
      <c r="J230">
        <v>1</v>
      </c>
      <c r="K230" t="str">
        <f>HYPERLINK("http://genome.ucsc.edu/cgi-bin/hgTracks?db=mm10&amp;position=chr11:107612077-107613098&amp;highlight=mm10.chr11:107612577-107612598","UcscLink")</f>
        <v>UcscLink</v>
      </c>
    </row>
    <row r="231" spans="1:11" x14ac:dyDescent="0.25">
      <c r="A231" t="s">
        <v>550</v>
      </c>
      <c r="B231" t="s">
        <v>35</v>
      </c>
      <c r="C231" t="s">
        <v>796</v>
      </c>
      <c r="D231" t="s">
        <v>312</v>
      </c>
      <c r="E231" t="s">
        <v>6</v>
      </c>
      <c r="F231" t="s">
        <v>551</v>
      </c>
      <c r="G231" t="s">
        <v>552</v>
      </c>
      <c r="H231">
        <v>1</v>
      </c>
      <c r="I231">
        <v>1</v>
      </c>
      <c r="J231">
        <v>1</v>
      </c>
      <c r="K231" t="str">
        <f>HYPERLINK("http://genome.ucsc.edu/cgi-bin/hgTracks?db=mm10&amp;position=chr13:18299061-18300082&amp;highlight=mm10.chr13:18299561-18299582","UcscLink")</f>
        <v>UcscLink</v>
      </c>
    </row>
    <row r="232" spans="1:11" x14ac:dyDescent="0.25">
      <c r="A232" t="s">
        <v>553</v>
      </c>
      <c r="B232" t="s">
        <v>18</v>
      </c>
      <c r="C232" t="s">
        <v>796</v>
      </c>
      <c r="D232" t="s">
        <v>312</v>
      </c>
      <c r="E232" t="s">
        <v>14</v>
      </c>
      <c r="F232" t="s">
        <v>554</v>
      </c>
      <c r="H232">
        <v>1</v>
      </c>
      <c r="I232">
        <v>1</v>
      </c>
      <c r="J232">
        <v>1</v>
      </c>
      <c r="K232" t="str">
        <f>HYPERLINK("http://genome.ucsc.edu/cgi-bin/hgTracks?db=mm10&amp;position=chr14:77902709-77903730&amp;highlight=mm10.chr14:77903209-77903230","UcscLink")</f>
        <v>UcscLink</v>
      </c>
    </row>
    <row r="233" spans="1:11" x14ac:dyDescent="0.25">
      <c r="A233" t="s">
        <v>555</v>
      </c>
      <c r="B233" t="s">
        <v>63</v>
      </c>
      <c r="C233" t="s">
        <v>796</v>
      </c>
      <c r="D233" t="s">
        <v>312</v>
      </c>
      <c r="E233" t="s">
        <v>6</v>
      </c>
      <c r="F233" t="s">
        <v>556</v>
      </c>
      <c r="H233">
        <v>1</v>
      </c>
      <c r="I233">
        <v>1</v>
      </c>
      <c r="J233">
        <v>1</v>
      </c>
      <c r="K233" t="str">
        <f>HYPERLINK("http://genome.ucsc.edu/cgi-bin/hgTracks?db=mm10&amp;position=chr15:78912011-78913032&amp;highlight=mm10.chr15:78912511-78912532","UcscLink")</f>
        <v>UcscLink</v>
      </c>
    </row>
    <row r="234" spans="1:11" x14ac:dyDescent="0.25">
      <c r="A234" t="s">
        <v>557</v>
      </c>
      <c r="B234" t="s">
        <v>63</v>
      </c>
      <c r="C234" t="s">
        <v>796</v>
      </c>
      <c r="D234" t="s">
        <v>312</v>
      </c>
      <c r="E234" t="s">
        <v>6</v>
      </c>
      <c r="F234" t="s">
        <v>558</v>
      </c>
      <c r="G234" t="s">
        <v>559</v>
      </c>
      <c r="H234">
        <v>1</v>
      </c>
      <c r="I234">
        <v>1</v>
      </c>
      <c r="J234">
        <v>1</v>
      </c>
      <c r="K234" t="str">
        <f>HYPERLINK("http://genome.ucsc.edu/cgi-bin/hgTracks?db=mm10&amp;position=chr16:17408463-17409484&amp;highlight=mm10.chr16:17408963-17408984","UcscLink")</f>
        <v>UcscLink</v>
      </c>
    </row>
    <row r="235" spans="1:11" x14ac:dyDescent="0.25">
      <c r="A235" t="s">
        <v>560</v>
      </c>
      <c r="B235" t="s">
        <v>131</v>
      </c>
      <c r="C235" t="s">
        <v>796</v>
      </c>
      <c r="D235" t="s">
        <v>312</v>
      </c>
      <c r="E235" t="s">
        <v>6</v>
      </c>
      <c r="F235" t="s">
        <v>561</v>
      </c>
      <c r="H235">
        <v>1</v>
      </c>
      <c r="I235">
        <v>1</v>
      </c>
      <c r="J235">
        <v>1</v>
      </c>
      <c r="K235" t="str">
        <f>HYPERLINK("http://genome.ucsc.edu/cgi-bin/hgTracks?db=mm10&amp;position=chr16:97246269-97247290&amp;highlight=mm10.chr16:97246769-97246790","UcscLink")</f>
        <v>UcscLink</v>
      </c>
    </row>
    <row r="236" spans="1:11" x14ac:dyDescent="0.25">
      <c r="A236" t="s">
        <v>562</v>
      </c>
      <c r="B236" t="s">
        <v>4</v>
      </c>
      <c r="C236" t="s">
        <v>796</v>
      </c>
      <c r="D236" t="s">
        <v>312</v>
      </c>
      <c r="E236" t="s">
        <v>14</v>
      </c>
      <c r="F236" t="s">
        <v>563</v>
      </c>
      <c r="H236">
        <v>1</v>
      </c>
      <c r="I236">
        <v>1</v>
      </c>
      <c r="J236">
        <v>1</v>
      </c>
      <c r="K236" t="str">
        <f>HYPERLINK("http://genome.ucsc.edu/cgi-bin/hgTracks?db=mm10&amp;position=chr18:34382558-34383579&amp;highlight=mm10.chr18:34383058-34383079","UcscLink")</f>
        <v>UcscLink</v>
      </c>
    </row>
    <row r="237" spans="1:11" x14ac:dyDescent="0.25">
      <c r="A237" t="s">
        <v>564</v>
      </c>
      <c r="B237" t="s">
        <v>63</v>
      </c>
      <c r="C237" t="s">
        <v>796</v>
      </c>
      <c r="D237" t="s">
        <v>312</v>
      </c>
      <c r="E237" t="s">
        <v>6</v>
      </c>
      <c r="F237" t="s">
        <v>565</v>
      </c>
      <c r="H237">
        <v>1</v>
      </c>
      <c r="I237">
        <v>1</v>
      </c>
      <c r="J237">
        <v>1</v>
      </c>
      <c r="K237" t="str">
        <f>HYPERLINK("http://genome.ucsc.edu/cgi-bin/hgTracks?db=mm10&amp;position=chr2:28441524-28442545&amp;highlight=mm10.chr2:28442024-28442045","UcscLink")</f>
        <v>UcscLink</v>
      </c>
    </row>
    <row r="238" spans="1:11" x14ac:dyDescent="0.25">
      <c r="A238" t="s">
        <v>566</v>
      </c>
      <c r="B238" t="s">
        <v>63</v>
      </c>
      <c r="C238" t="s">
        <v>796</v>
      </c>
      <c r="D238" t="s">
        <v>312</v>
      </c>
      <c r="E238" t="s">
        <v>6</v>
      </c>
      <c r="F238" t="s">
        <v>567</v>
      </c>
      <c r="G238" t="s">
        <v>325</v>
      </c>
      <c r="H238">
        <v>1</v>
      </c>
      <c r="I238">
        <v>1</v>
      </c>
      <c r="J238">
        <v>1</v>
      </c>
      <c r="K238" t="str">
        <f>HYPERLINK("http://genome.ucsc.edu/cgi-bin/hgTracks?db=mm10&amp;position=chr2:140994481-140995502&amp;highlight=mm10.chr2:140994981-140995002","UcscLink")</f>
        <v>UcscLink</v>
      </c>
    </row>
    <row r="239" spans="1:11" x14ac:dyDescent="0.25">
      <c r="A239" t="s">
        <v>568</v>
      </c>
      <c r="B239" t="s">
        <v>68</v>
      </c>
      <c r="C239" t="s">
        <v>796</v>
      </c>
      <c r="D239" t="s">
        <v>312</v>
      </c>
      <c r="E239" t="s">
        <v>6</v>
      </c>
      <c r="F239" t="s">
        <v>569</v>
      </c>
      <c r="G239" t="s">
        <v>570</v>
      </c>
      <c r="H239">
        <v>1</v>
      </c>
      <c r="I239">
        <v>1</v>
      </c>
      <c r="J239">
        <v>1</v>
      </c>
      <c r="K239" t="str">
        <f>HYPERLINK("http://genome.ucsc.edu/cgi-bin/hgTracks?db=mm10&amp;position=chr2:144555778-144556799&amp;highlight=mm10.chr2:144556278-144556299","UcscLink")</f>
        <v>UcscLink</v>
      </c>
    </row>
    <row r="240" spans="1:11" x14ac:dyDescent="0.25">
      <c r="A240" t="s">
        <v>571</v>
      </c>
      <c r="B240" t="s">
        <v>35</v>
      </c>
      <c r="C240" t="s">
        <v>796</v>
      </c>
      <c r="D240" t="s">
        <v>312</v>
      </c>
      <c r="E240" t="s">
        <v>14</v>
      </c>
      <c r="F240" t="s">
        <v>572</v>
      </c>
      <c r="G240" t="s">
        <v>573</v>
      </c>
      <c r="H240">
        <v>1</v>
      </c>
      <c r="I240">
        <v>1</v>
      </c>
      <c r="J240">
        <v>1</v>
      </c>
      <c r="K240" t="str">
        <f>HYPERLINK("http://genome.ucsc.edu/cgi-bin/hgTracks?db=mm10&amp;position=chr3:102959725-102960746&amp;highlight=mm10.chr3:102960225-102960246","UcscLink")</f>
        <v>UcscLink</v>
      </c>
    </row>
    <row r="241" spans="1:11" x14ac:dyDescent="0.25">
      <c r="A241" t="s">
        <v>574</v>
      </c>
      <c r="B241" t="s">
        <v>4</v>
      </c>
      <c r="C241" t="s">
        <v>796</v>
      </c>
      <c r="D241" t="s">
        <v>312</v>
      </c>
      <c r="E241" t="s">
        <v>14</v>
      </c>
      <c r="F241" t="s">
        <v>575</v>
      </c>
      <c r="G241" t="s">
        <v>576</v>
      </c>
      <c r="H241">
        <v>1</v>
      </c>
      <c r="I241">
        <v>1</v>
      </c>
      <c r="J241">
        <v>1</v>
      </c>
      <c r="K241" t="str">
        <f>HYPERLINK("http://genome.ucsc.edu/cgi-bin/hgTracks?db=mm10&amp;position=chr4:108844578-108845599&amp;highlight=mm10.chr4:108845078-108845099","UcscLink")</f>
        <v>UcscLink</v>
      </c>
    </row>
    <row r="242" spans="1:11" x14ac:dyDescent="0.25">
      <c r="A242" t="s">
        <v>577</v>
      </c>
      <c r="B242" t="s">
        <v>13</v>
      </c>
      <c r="C242" t="s">
        <v>796</v>
      </c>
      <c r="D242" t="s">
        <v>312</v>
      </c>
      <c r="E242" t="s">
        <v>14</v>
      </c>
      <c r="F242" t="s">
        <v>578</v>
      </c>
      <c r="G242" t="s">
        <v>579</v>
      </c>
      <c r="H242">
        <v>1</v>
      </c>
      <c r="I242">
        <v>1</v>
      </c>
      <c r="J242">
        <v>1</v>
      </c>
      <c r="K242" t="str">
        <f>HYPERLINK("http://genome.ucsc.edu/cgi-bin/hgTracks?db=mm10&amp;position=chr6:39577830-39578851&amp;highlight=mm10.chr6:39578330-39578351","UcscLink")</f>
        <v>UcscLink</v>
      </c>
    </row>
    <row r="243" spans="1:11" x14ac:dyDescent="0.25">
      <c r="A243" t="s">
        <v>580</v>
      </c>
      <c r="B243" t="s">
        <v>35</v>
      </c>
      <c r="C243" t="s">
        <v>796</v>
      </c>
      <c r="D243" t="s">
        <v>312</v>
      </c>
      <c r="E243" t="s">
        <v>6</v>
      </c>
      <c r="F243" t="s">
        <v>581</v>
      </c>
      <c r="H243">
        <v>1</v>
      </c>
      <c r="I243">
        <v>1</v>
      </c>
      <c r="J243">
        <v>1</v>
      </c>
      <c r="K243" t="str">
        <f>HYPERLINK("http://genome.ucsc.edu/cgi-bin/hgTracks?db=mm10&amp;position=chr6:128526979-128528000&amp;highlight=mm10.chr6:128527479-128527500","UcscLink")</f>
        <v>UcscLink</v>
      </c>
    </row>
    <row r="244" spans="1:11" x14ac:dyDescent="0.25">
      <c r="A244" t="s">
        <v>582</v>
      </c>
      <c r="B244" t="s">
        <v>35</v>
      </c>
      <c r="C244" t="s">
        <v>796</v>
      </c>
      <c r="D244" t="s">
        <v>312</v>
      </c>
      <c r="E244" t="s">
        <v>14</v>
      </c>
      <c r="F244" t="s">
        <v>583</v>
      </c>
      <c r="H244">
        <v>1</v>
      </c>
      <c r="I244">
        <v>1</v>
      </c>
      <c r="J244">
        <v>1</v>
      </c>
      <c r="K244" t="str">
        <f>HYPERLINK("http://genome.ucsc.edu/cgi-bin/hgTracks?db=mm10&amp;position=chr7:16246215-16247236&amp;highlight=mm10.chr7:16246715-16246736","UcscLink")</f>
        <v>UcscLink</v>
      </c>
    </row>
    <row r="245" spans="1:11" x14ac:dyDescent="0.25">
      <c r="A245" t="s">
        <v>584</v>
      </c>
      <c r="B245" t="s">
        <v>131</v>
      </c>
      <c r="C245" t="s">
        <v>796</v>
      </c>
      <c r="D245" t="s">
        <v>312</v>
      </c>
      <c r="E245" t="s">
        <v>6</v>
      </c>
      <c r="F245" t="s">
        <v>585</v>
      </c>
      <c r="G245" t="s">
        <v>586</v>
      </c>
      <c r="H245">
        <v>1</v>
      </c>
      <c r="I245">
        <v>1</v>
      </c>
      <c r="J245">
        <v>1</v>
      </c>
      <c r="K245" t="str">
        <f>HYPERLINK("http://genome.ucsc.edu/cgi-bin/hgTracks?db=mm10&amp;position=chr7:79748399-79749420&amp;highlight=mm10.chr7:79748899-79748920","UcscLink")</f>
        <v>UcscLink</v>
      </c>
    </row>
    <row r="246" spans="1:11" x14ac:dyDescent="0.25">
      <c r="A246" t="s">
        <v>587</v>
      </c>
      <c r="B246" t="s">
        <v>63</v>
      </c>
      <c r="C246" t="s">
        <v>796</v>
      </c>
      <c r="D246" t="s">
        <v>312</v>
      </c>
      <c r="E246" t="s">
        <v>6</v>
      </c>
      <c r="F246" t="s">
        <v>588</v>
      </c>
      <c r="G246" t="s">
        <v>589</v>
      </c>
      <c r="H246">
        <v>1</v>
      </c>
      <c r="I246">
        <v>1</v>
      </c>
      <c r="J246">
        <v>1</v>
      </c>
      <c r="K246" t="str">
        <f>HYPERLINK("http://genome.ucsc.edu/cgi-bin/hgTracks?db=mm10&amp;position=chr8:120100424-120101445&amp;highlight=mm10.chr8:120100924-120100945","UcscLink")</f>
        <v>UcscLink</v>
      </c>
    </row>
    <row r="247" spans="1:11" x14ac:dyDescent="0.25">
      <c r="A247" t="s">
        <v>590</v>
      </c>
      <c r="B247" t="s">
        <v>28</v>
      </c>
      <c r="C247" t="s">
        <v>796</v>
      </c>
      <c r="D247" t="s">
        <v>312</v>
      </c>
      <c r="E247" t="s">
        <v>6</v>
      </c>
      <c r="F247" t="s">
        <v>591</v>
      </c>
      <c r="H247">
        <v>1</v>
      </c>
      <c r="I247">
        <v>1</v>
      </c>
      <c r="J247">
        <v>1</v>
      </c>
      <c r="K247" t="str">
        <f>HYPERLINK("http://genome.ucsc.edu/cgi-bin/hgTracks?db=mm10&amp;position=chr9:57487149-57488170&amp;highlight=mm10.chr9:57487649-57487670","UcscLink")</f>
        <v>UcscLink</v>
      </c>
    </row>
    <row r="248" spans="1:11" x14ac:dyDescent="0.25">
      <c r="A248" t="s">
        <v>592</v>
      </c>
      <c r="B248" t="s">
        <v>13</v>
      </c>
      <c r="C248" t="s">
        <v>796</v>
      </c>
      <c r="D248" t="s">
        <v>312</v>
      </c>
      <c r="E248" t="s">
        <v>14</v>
      </c>
      <c r="F248" t="s">
        <v>593</v>
      </c>
      <c r="H248">
        <v>1</v>
      </c>
      <c r="I248">
        <v>2</v>
      </c>
      <c r="J248">
        <v>0</v>
      </c>
      <c r="K248" t="str">
        <f>HYPERLINK("http://genome.ucsc.edu/cgi-bin/hgTracks?db=mm10&amp;position=chr1:35918055-35919074&amp;highlight=mm10.chr1:35918555-35918574","UcscLink")</f>
        <v>UcscLink</v>
      </c>
    </row>
    <row r="249" spans="1:11" x14ac:dyDescent="0.25">
      <c r="A249" t="s">
        <v>268</v>
      </c>
      <c r="B249" t="s">
        <v>18</v>
      </c>
      <c r="C249" t="s">
        <v>796</v>
      </c>
      <c r="D249" t="s">
        <v>312</v>
      </c>
      <c r="E249" t="s">
        <v>14</v>
      </c>
      <c r="F249" t="s">
        <v>594</v>
      </c>
      <c r="H249">
        <v>1</v>
      </c>
      <c r="I249">
        <v>2</v>
      </c>
      <c r="J249">
        <v>0</v>
      </c>
      <c r="K249" t="str">
        <f>HYPERLINK("http://genome.ucsc.edu/cgi-bin/hgTracks?db=mm10&amp;position=chr1:38950058-38951077&amp;highlight=mm10.chr1:38950558-38950577","UcscLink")</f>
        <v>UcscLink</v>
      </c>
    </row>
    <row r="250" spans="1:11" x14ac:dyDescent="0.25">
      <c r="A250" t="s">
        <v>595</v>
      </c>
      <c r="B250" t="s">
        <v>63</v>
      </c>
      <c r="C250" t="s">
        <v>796</v>
      </c>
      <c r="D250" t="s">
        <v>312</v>
      </c>
      <c r="E250" t="s">
        <v>14</v>
      </c>
      <c r="F250" t="s">
        <v>596</v>
      </c>
      <c r="G250" t="s">
        <v>597</v>
      </c>
      <c r="H250">
        <v>1</v>
      </c>
      <c r="I250">
        <v>2</v>
      </c>
      <c r="J250">
        <v>0</v>
      </c>
      <c r="K250" t="str">
        <f>HYPERLINK("http://genome.ucsc.edu/cgi-bin/hgTracks?db=mm10&amp;position=chr1:62129797-62130816&amp;highlight=mm10.chr1:62130297-62130316","UcscLink")</f>
        <v>UcscLink</v>
      </c>
    </row>
    <row r="251" spans="1:11" x14ac:dyDescent="0.25">
      <c r="A251" t="s">
        <v>598</v>
      </c>
      <c r="B251" t="s">
        <v>4</v>
      </c>
      <c r="C251" t="s">
        <v>796</v>
      </c>
      <c r="D251" t="s">
        <v>312</v>
      </c>
      <c r="E251" t="s">
        <v>6</v>
      </c>
      <c r="F251" t="s">
        <v>599</v>
      </c>
      <c r="G251" t="s">
        <v>600</v>
      </c>
      <c r="H251">
        <v>1</v>
      </c>
      <c r="I251">
        <v>2</v>
      </c>
      <c r="J251">
        <v>0</v>
      </c>
      <c r="K251" t="str">
        <f>HYPERLINK("http://genome.ucsc.edu/cgi-bin/hgTracks?db=mm10&amp;position=chr1:16666090-16667109&amp;highlight=mm10.chr1:16666590-16666609","UcscLink")</f>
        <v>UcscLink</v>
      </c>
    </row>
    <row r="252" spans="1:11" x14ac:dyDescent="0.25">
      <c r="A252" t="s">
        <v>601</v>
      </c>
      <c r="B252" t="s">
        <v>18</v>
      </c>
      <c r="C252" t="s">
        <v>796</v>
      </c>
      <c r="D252" t="s">
        <v>312</v>
      </c>
      <c r="E252" t="s">
        <v>6</v>
      </c>
      <c r="F252" t="s">
        <v>602</v>
      </c>
      <c r="G252" t="s">
        <v>597</v>
      </c>
      <c r="H252">
        <v>1</v>
      </c>
      <c r="I252">
        <v>2</v>
      </c>
      <c r="J252">
        <v>0</v>
      </c>
      <c r="K252" t="str">
        <f>HYPERLINK("http://genome.ucsc.edu/cgi-bin/hgTracks?db=mm10&amp;position=chr1:62105294-62106313&amp;highlight=mm10.chr1:62105794-62105813","UcscLink")</f>
        <v>UcscLink</v>
      </c>
    </row>
    <row r="253" spans="1:11" x14ac:dyDescent="0.25">
      <c r="A253" t="s">
        <v>603</v>
      </c>
      <c r="B253" t="s">
        <v>35</v>
      </c>
      <c r="C253" t="s">
        <v>796</v>
      </c>
      <c r="D253" t="s">
        <v>312</v>
      </c>
      <c r="E253" t="s">
        <v>6</v>
      </c>
      <c r="F253" t="s">
        <v>604</v>
      </c>
      <c r="G253" t="s">
        <v>605</v>
      </c>
      <c r="H253">
        <v>1</v>
      </c>
      <c r="I253">
        <v>2</v>
      </c>
      <c r="J253">
        <v>0</v>
      </c>
      <c r="K253" t="str">
        <f>HYPERLINK("http://genome.ucsc.edu/cgi-bin/hgTracks?db=mm10&amp;position=chr1:167317109-167318128&amp;highlight=mm10.chr1:167317609-167317628","UcscLink")</f>
        <v>UcscLink</v>
      </c>
    </row>
    <row r="254" spans="1:11" x14ac:dyDescent="0.25">
      <c r="A254" t="s">
        <v>606</v>
      </c>
      <c r="B254" t="s">
        <v>4</v>
      </c>
      <c r="C254" t="s">
        <v>796</v>
      </c>
      <c r="D254" t="s">
        <v>312</v>
      </c>
      <c r="E254" t="s">
        <v>6</v>
      </c>
      <c r="F254" t="s">
        <v>607</v>
      </c>
      <c r="H254">
        <v>1</v>
      </c>
      <c r="I254">
        <v>2</v>
      </c>
      <c r="J254">
        <v>0</v>
      </c>
      <c r="K254" t="str">
        <f>HYPERLINK("http://genome.ucsc.edu/cgi-bin/hgTracks?db=mm10&amp;position=chr10:121257829-121258848&amp;highlight=mm10.chr10:121258329-121258348","UcscLink")</f>
        <v>UcscLink</v>
      </c>
    </row>
    <row r="255" spans="1:11" x14ac:dyDescent="0.25">
      <c r="A255" t="s">
        <v>608</v>
      </c>
      <c r="B255" t="s">
        <v>18</v>
      </c>
      <c r="C255" t="s">
        <v>796</v>
      </c>
      <c r="D255" t="s">
        <v>312</v>
      </c>
      <c r="E255" t="s">
        <v>6</v>
      </c>
      <c r="F255" t="s">
        <v>609</v>
      </c>
      <c r="H255">
        <v>1</v>
      </c>
      <c r="I255">
        <v>2</v>
      </c>
      <c r="J255">
        <v>0</v>
      </c>
      <c r="K255" t="str">
        <f>HYPERLINK("http://genome.ucsc.edu/cgi-bin/hgTracks?db=mm10&amp;position=chr10:124039964-124040983&amp;highlight=mm10.chr10:124040464-124040483","UcscLink")</f>
        <v>UcscLink</v>
      </c>
    </row>
    <row r="256" spans="1:11" x14ac:dyDescent="0.25">
      <c r="A256" t="s">
        <v>610</v>
      </c>
      <c r="B256" t="s">
        <v>4</v>
      </c>
      <c r="C256" t="s">
        <v>796</v>
      </c>
      <c r="D256" t="s">
        <v>312</v>
      </c>
      <c r="E256" t="s">
        <v>14</v>
      </c>
      <c r="F256" t="s">
        <v>611</v>
      </c>
      <c r="G256" t="s">
        <v>612</v>
      </c>
      <c r="H256">
        <v>1</v>
      </c>
      <c r="I256">
        <v>2</v>
      </c>
      <c r="J256">
        <v>0</v>
      </c>
      <c r="K256" t="str">
        <f>HYPERLINK("http://genome.ucsc.edu/cgi-bin/hgTracks?db=mm10&amp;position=chr11:4093056-4094075&amp;highlight=mm10.chr11:4093556-4093575","UcscLink")</f>
        <v>UcscLink</v>
      </c>
    </row>
    <row r="257" spans="1:11" x14ac:dyDescent="0.25">
      <c r="A257" t="s">
        <v>613</v>
      </c>
      <c r="B257" t="s">
        <v>18</v>
      </c>
      <c r="C257" t="s">
        <v>796</v>
      </c>
      <c r="D257" t="s">
        <v>312</v>
      </c>
      <c r="E257" t="s">
        <v>14</v>
      </c>
      <c r="F257" t="s">
        <v>614</v>
      </c>
      <c r="G257" t="s">
        <v>615</v>
      </c>
      <c r="H257">
        <v>1</v>
      </c>
      <c r="I257">
        <v>2</v>
      </c>
      <c r="J257">
        <v>0</v>
      </c>
      <c r="K257" t="str">
        <f>HYPERLINK("http://genome.ucsc.edu/cgi-bin/hgTracks?db=mm10&amp;position=chr11:115498800-115499819&amp;highlight=mm10.chr11:115499300-115499319","UcscLink")</f>
        <v>UcscLink</v>
      </c>
    </row>
    <row r="258" spans="1:11" x14ac:dyDescent="0.25">
      <c r="A258" t="s">
        <v>616</v>
      </c>
      <c r="B258" t="s">
        <v>35</v>
      </c>
      <c r="C258" t="s">
        <v>796</v>
      </c>
      <c r="D258" t="s">
        <v>312</v>
      </c>
      <c r="E258" t="s">
        <v>6</v>
      </c>
      <c r="F258" t="s">
        <v>617</v>
      </c>
      <c r="G258" t="s">
        <v>618</v>
      </c>
      <c r="H258">
        <v>1</v>
      </c>
      <c r="I258">
        <v>2</v>
      </c>
      <c r="J258">
        <v>0</v>
      </c>
      <c r="K258" t="str">
        <f>HYPERLINK("http://genome.ucsc.edu/cgi-bin/hgTracks?db=mm10&amp;position=chr11:80245988-80247007&amp;highlight=mm10.chr11:80246488-80246507","UcscLink")</f>
        <v>UcscLink</v>
      </c>
    </row>
    <row r="259" spans="1:11" x14ac:dyDescent="0.25">
      <c r="A259" t="s">
        <v>619</v>
      </c>
      <c r="B259" t="s">
        <v>13</v>
      </c>
      <c r="C259" t="s">
        <v>796</v>
      </c>
      <c r="D259" t="s">
        <v>312</v>
      </c>
      <c r="E259" t="s">
        <v>6</v>
      </c>
      <c r="F259" t="s">
        <v>620</v>
      </c>
      <c r="H259">
        <v>1</v>
      </c>
      <c r="I259">
        <v>2</v>
      </c>
      <c r="J259">
        <v>0</v>
      </c>
      <c r="K259" t="str">
        <f>HYPERLINK("http://genome.ucsc.edu/cgi-bin/hgTracks?db=mm10&amp;position=chr11:83563421-83564440&amp;highlight=mm10.chr11:83563921-83563940","UcscLink")</f>
        <v>UcscLink</v>
      </c>
    </row>
    <row r="260" spans="1:11" x14ac:dyDescent="0.25">
      <c r="A260" t="s">
        <v>621</v>
      </c>
      <c r="B260" t="s">
        <v>63</v>
      </c>
      <c r="C260" t="s">
        <v>796</v>
      </c>
      <c r="D260" t="s">
        <v>312</v>
      </c>
      <c r="E260" t="s">
        <v>14</v>
      </c>
      <c r="F260" t="s">
        <v>622</v>
      </c>
      <c r="G260" t="s">
        <v>623</v>
      </c>
      <c r="H260">
        <v>1</v>
      </c>
      <c r="I260">
        <v>2</v>
      </c>
      <c r="J260">
        <v>0</v>
      </c>
      <c r="K260" t="str">
        <f>HYPERLINK("http://genome.ucsc.edu/cgi-bin/hgTracks?db=mm10&amp;position=chr12:66953924-66954943&amp;highlight=mm10.chr12:66954424-66954443","UcscLink")</f>
        <v>UcscLink</v>
      </c>
    </row>
    <row r="261" spans="1:11" x14ac:dyDescent="0.25">
      <c r="A261" t="s">
        <v>624</v>
      </c>
      <c r="B261" t="s">
        <v>4</v>
      </c>
      <c r="C261" t="s">
        <v>796</v>
      </c>
      <c r="D261" t="s">
        <v>312</v>
      </c>
      <c r="E261" t="s">
        <v>14</v>
      </c>
      <c r="F261" t="s">
        <v>625</v>
      </c>
      <c r="H261">
        <v>1</v>
      </c>
      <c r="I261">
        <v>2</v>
      </c>
      <c r="J261">
        <v>0</v>
      </c>
      <c r="K261" t="str">
        <f>HYPERLINK("http://genome.ucsc.edu/cgi-bin/hgTracks?db=mm10&amp;position=chr13:86804797-86805816&amp;highlight=mm10.chr13:86805297-86805316","UcscLink")</f>
        <v>UcscLink</v>
      </c>
    </row>
    <row r="262" spans="1:11" x14ac:dyDescent="0.25">
      <c r="A262" t="s">
        <v>626</v>
      </c>
      <c r="B262" t="s">
        <v>4</v>
      </c>
      <c r="C262" t="s">
        <v>796</v>
      </c>
      <c r="D262" t="s">
        <v>312</v>
      </c>
      <c r="E262" t="s">
        <v>6</v>
      </c>
      <c r="F262" t="s">
        <v>627</v>
      </c>
      <c r="H262">
        <v>1</v>
      </c>
      <c r="I262">
        <v>2</v>
      </c>
      <c r="J262">
        <v>0</v>
      </c>
      <c r="K262" t="str">
        <f>HYPERLINK("http://genome.ucsc.edu/cgi-bin/hgTracks?db=mm10&amp;position=chr13:46373810-46374829&amp;highlight=mm10.chr13:46374310-46374329","UcscLink")</f>
        <v>UcscLink</v>
      </c>
    </row>
    <row r="263" spans="1:11" x14ac:dyDescent="0.25">
      <c r="A263" t="s">
        <v>628</v>
      </c>
      <c r="B263" t="s">
        <v>13</v>
      </c>
      <c r="C263" t="s">
        <v>796</v>
      </c>
      <c r="D263" t="s">
        <v>312</v>
      </c>
      <c r="E263" t="s">
        <v>6</v>
      </c>
      <c r="F263" t="s">
        <v>629</v>
      </c>
      <c r="G263" t="s">
        <v>630</v>
      </c>
      <c r="H263">
        <v>1</v>
      </c>
      <c r="I263">
        <v>2</v>
      </c>
      <c r="J263">
        <v>0</v>
      </c>
      <c r="K263" t="str">
        <f>HYPERLINK("http://genome.ucsc.edu/cgi-bin/hgTracks?db=mm10&amp;position=chr13:51469060-51470079&amp;highlight=mm10.chr13:51469560-51469579","UcscLink")</f>
        <v>UcscLink</v>
      </c>
    </row>
    <row r="264" spans="1:11" x14ac:dyDescent="0.25">
      <c r="A264" t="s">
        <v>631</v>
      </c>
      <c r="B264" t="s">
        <v>28</v>
      </c>
      <c r="C264" t="s">
        <v>796</v>
      </c>
      <c r="D264" t="s">
        <v>312</v>
      </c>
      <c r="E264" t="s">
        <v>6</v>
      </c>
      <c r="F264" t="s">
        <v>632</v>
      </c>
      <c r="G264" t="s">
        <v>633</v>
      </c>
      <c r="H264">
        <v>1</v>
      </c>
      <c r="I264">
        <v>2</v>
      </c>
      <c r="J264">
        <v>0</v>
      </c>
      <c r="K264" t="str">
        <f>HYPERLINK("http://genome.ucsc.edu/cgi-bin/hgTracks?db=mm10&amp;position=chr13:105238782-105239801&amp;highlight=mm10.chr13:105239282-105239301","UcscLink")</f>
        <v>UcscLink</v>
      </c>
    </row>
    <row r="265" spans="1:11" x14ac:dyDescent="0.25">
      <c r="A265" t="s">
        <v>634</v>
      </c>
      <c r="B265" t="s">
        <v>4</v>
      </c>
      <c r="C265" t="s">
        <v>796</v>
      </c>
      <c r="D265" t="s">
        <v>312</v>
      </c>
      <c r="E265" t="s">
        <v>14</v>
      </c>
      <c r="F265" t="s">
        <v>635</v>
      </c>
      <c r="H265">
        <v>1</v>
      </c>
      <c r="I265">
        <v>2</v>
      </c>
      <c r="J265">
        <v>0</v>
      </c>
      <c r="K265" t="str">
        <f>HYPERLINK("http://genome.ucsc.edu/cgi-bin/hgTracks?db=mm10&amp;position=chr14:72712016-72713035&amp;highlight=mm10.chr14:72712516-72712535","UcscLink")</f>
        <v>UcscLink</v>
      </c>
    </row>
    <row r="266" spans="1:11" x14ac:dyDescent="0.25">
      <c r="A266" t="s">
        <v>636</v>
      </c>
      <c r="B266" t="s">
        <v>35</v>
      </c>
      <c r="C266" t="s">
        <v>796</v>
      </c>
      <c r="D266" t="s">
        <v>312</v>
      </c>
      <c r="E266" t="s">
        <v>14</v>
      </c>
      <c r="F266" t="s">
        <v>637</v>
      </c>
      <c r="H266">
        <v>1</v>
      </c>
      <c r="I266">
        <v>2</v>
      </c>
      <c r="J266">
        <v>0</v>
      </c>
      <c r="K266" t="str">
        <f>HYPERLINK("http://genome.ucsc.edu/cgi-bin/hgTracks?db=mm10&amp;position=chr14:85209438-85210457&amp;highlight=mm10.chr14:85209938-85209957","UcscLink")</f>
        <v>UcscLink</v>
      </c>
    </row>
    <row r="267" spans="1:11" x14ac:dyDescent="0.25">
      <c r="A267" t="s">
        <v>638</v>
      </c>
      <c r="B267" t="s">
        <v>4</v>
      </c>
      <c r="C267" t="s">
        <v>796</v>
      </c>
      <c r="D267" t="s">
        <v>312</v>
      </c>
      <c r="E267" t="s">
        <v>6</v>
      </c>
      <c r="F267" t="s">
        <v>639</v>
      </c>
      <c r="G267" t="s">
        <v>640</v>
      </c>
      <c r="H267">
        <v>1</v>
      </c>
      <c r="I267">
        <v>2</v>
      </c>
      <c r="J267">
        <v>0</v>
      </c>
      <c r="K267" t="str">
        <f>HYPERLINK("http://genome.ucsc.edu/cgi-bin/hgTracks?db=mm10&amp;position=chr14:34879723-34880742&amp;highlight=mm10.chr14:34880223-34880242","UcscLink")</f>
        <v>UcscLink</v>
      </c>
    </row>
    <row r="268" spans="1:11" x14ac:dyDescent="0.25">
      <c r="A268" t="s">
        <v>641</v>
      </c>
      <c r="B268" t="s">
        <v>18</v>
      </c>
      <c r="C268" t="s">
        <v>796</v>
      </c>
      <c r="D268" t="s">
        <v>312</v>
      </c>
      <c r="E268" t="s">
        <v>6</v>
      </c>
      <c r="F268" t="s">
        <v>642</v>
      </c>
      <c r="G268" t="s">
        <v>643</v>
      </c>
      <c r="H268">
        <v>1</v>
      </c>
      <c r="I268">
        <v>2</v>
      </c>
      <c r="J268">
        <v>0</v>
      </c>
      <c r="K268" t="str">
        <f>HYPERLINK("http://genome.ucsc.edu/cgi-bin/hgTracks?db=mm10&amp;position=chr14:101850741-101851760&amp;highlight=mm10.chr14:101851241-101851260","UcscLink")</f>
        <v>UcscLink</v>
      </c>
    </row>
    <row r="269" spans="1:11" x14ac:dyDescent="0.25">
      <c r="A269" t="s">
        <v>644</v>
      </c>
      <c r="B269" t="s">
        <v>131</v>
      </c>
      <c r="C269" t="s">
        <v>796</v>
      </c>
      <c r="D269" t="s">
        <v>312</v>
      </c>
      <c r="E269" t="s">
        <v>6</v>
      </c>
      <c r="F269" t="s">
        <v>645</v>
      </c>
      <c r="G269" t="s">
        <v>646</v>
      </c>
      <c r="H269">
        <v>1</v>
      </c>
      <c r="I269">
        <v>2</v>
      </c>
      <c r="J269">
        <v>0</v>
      </c>
      <c r="K269" t="str">
        <f>HYPERLINK("http://genome.ucsc.edu/cgi-bin/hgTracks?db=mm10&amp;position=chr15:27539408-27540427&amp;highlight=mm10.chr15:27539908-27539927","UcscLink")</f>
        <v>UcscLink</v>
      </c>
    </row>
    <row r="270" spans="1:11" x14ac:dyDescent="0.25">
      <c r="A270" t="s">
        <v>647</v>
      </c>
      <c r="B270" t="s">
        <v>4</v>
      </c>
      <c r="C270" t="s">
        <v>796</v>
      </c>
      <c r="D270" t="s">
        <v>312</v>
      </c>
      <c r="E270" t="s">
        <v>14</v>
      </c>
      <c r="F270" t="s">
        <v>648</v>
      </c>
      <c r="G270" t="s">
        <v>649</v>
      </c>
      <c r="H270">
        <v>1</v>
      </c>
      <c r="I270">
        <v>2</v>
      </c>
      <c r="J270">
        <v>0</v>
      </c>
      <c r="K270" t="str">
        <f>HYPERLINK("http://genome.ucsc.edu/cgi-bin/hgTracks?db=mm10&amp;position=chr17:5578446-5579465&amp;highlight=mm10.chr17:5578946-5578965","UcscLink")</f>
        <v>UcscLink</v>
      </c>
    </row>
    <row r="271" spans="1:11" x14ac:dyDescent="0.25">
      <c r="A271" t="s">
        <v>650</v>
      </c>
      <c r="B271" t="s">
        <v>4</v>
      </c>
      <c r="C271" t="s">
        <v>796</v>
      </c>
      <c r="D271" t="s">
        <v>312</v>
      </c>
      <c r="E271" t="s">
        <v>14</v>
      </c>
      <c r="F271" t="s">
        <v>651</v>
      </c>
      <c r="H271">
        <v>1</v>
      </c>
      <c r="I271">
        <v>2</v>
      </c>
      <c r="J271">
        <v>0</v>
      </c>
      <c r="K271" t="str">
        <f>HYPERLINK("http://genome.ucsc.edu/cgi-bin/hgTracks?db=mm10&amp;position=chr17:9927033-9928052&amp;highlight=mm10.chr17:9927533-9927552","UcscLink")</f>
        <v>UcscLink</v>
      </c>
    </row>
    <row r="272" spans="1:11" x14ac:dyDescent="0.25">
      <c r="A272" t="s">
        <v>652</v>
      </c>
      <c r="B272" t="s">
        <v>63</v>
      </c>
      <c r="C272" t="s">
        <v>796</v>
      </c>
      <c r="D272" t="s">
        <v>312</v>
      </c>
      <c r="E272" t="s">
        <v>14</v>
      </c>
      <c r="F272" t="s">
        <v>653</v>
      </c>
      <c r="G272" t="s">
        <v>654</v>
      </c>
      <c r="H272">
        <v>1</v>
      </c>
      <c r="I272">
        <v>2</v>
      </c>
      <c r="J272">
        <v>0</v>
      </c>
      <c r="K272" t="str">
        <f>HYPERLINK("http://genome.ucsc.edu/cgi-bin/hgTracks?db=mm10&amp;position=chr17:33638462-33639481&amp;highlight=mm10.chr17:33638962-33638981","UcscLink")</f>
        <v>UcscLink</v>
      </c>
    </row>
    <row r="273" spans="1:11" x14ac:dyDescent="0.25">
      <c r="A273" t="s">
        <v>655</v>
      </c>
      <c r="B273" t="s">
        <v>4</v>
      </c>
      <c r="C273" t="s">
        <v>796</v>
      </c>
      <c r="D273" t="s">
        <v>312</v>
      </c>
      <c r="E273" t="s">
        <v>14</v>
      </c>
      <c r="F273" t="s">
        <v>656</v>
      </c>
      <c r="G273" t="s">
        <v>657</v>
      </c>
      <c r="H273">
        <v>1</v>
      </c>
      <c r="I273">
        <v>2</v>
      </c>
      <c r="J273">
        <v>0</v>
      </c>
      <c r="K273" t="str">
        <f>HYPERLINK("http://genome.ucsc.edu/cgi-bin/hgTracks?db=mm10&amp;position=chr17:86385736-86386755&amp;highlight=mm10.chr17:86386236-86386255","UcscLink")</f>
        <v>UcscLink</v>
      </c>
    </row>
    <row r="274" spans="1:11" x14ac:dyDescent="0.25">
      <c r="A274" t="s">
        <v>658</v>
      </c>
      <c r="B274" t="s">
        <v>4</v>
      </c>
      <c r="C274" t="s">
        <v>796</v>
      </c>
      <c r="D274" t="s">
        <v>312</v>
      </c>
      <c r="E274" t="s">
        <v>14</v>
      </c>
      <c r="F274" t="s">
        <v>659</v>
      </c>
      <c r="H274">
        <v>1</v>
      </c>
      <c r="I274">
        <v>2</v>
      </c>
      <c r="J274">
        <v>0</v>
      </c>
      <c r="K274" t="str">
        <f>HYPERLINK("http://genome.ucsc.edu/cgi-bin/hgTracks?db=mm10&amp;position=chr19:29858391-29859410&amp;highlight=mm10.chr19:29858891-29858910","UcscLink")</f>
        <v>UcscLink</v>
      </c>
    </row>
    <row r="275" spans="1:11" x14ac:dyDescent="0.25">
      <c r="A275" t="s">
        <v>626</v>
      </c>
      <c r="B275" t="s">
        <v>35</v>
      </c>
      <c r="C275" t="s">
        <v>796</v>
      </c>
      <c r="D275" t="s">
        <v>312</v>
      </c>
      <c r="E275" t="s">
        <v>14</v>
      </c>
      <c r="F275" t="s">
        <v>660</v>
      </c>
      <c r="G275" t="s">
        <v>661</v>
      </c>
      <c r="H275">
        <v>1</v>
      </c>
      <c r="I275">
        <v>2</v>
      </c>
      <c r="J275">
        <v>0</v>
      </c>
      <c r="K275" t="str">
        <f>HYPERLINK("http://genome.ucsc.edu/cgi-bin/hgTracks?db=mm10&amp;position=chr19:58054666-58055685&amp;highlight=mm10.chr19:58055166-58055185","UcscLink")</f>
        <v>UcscLink</v>
      </c>
    </row>
    <row r="276" spans="1:11" x14ac:dyDescent="0.25">
      <c r="A276" t="s">
        <v>662</v>
      </c>
      <c r="B276" t="s">
        <v>63</v>
      </c>
      <c r="C276" t="s">
        <v>796</v>
      </c>
      <c r="D276" t="s">
        <v>312</v>
      </c>
      <c r="E276" t="s">
        <v>6</v>
      </c>
      <c r="F276" t="s">
        <v>663</v>
      </c>
      <c r="H276">
        <v>1</v>
      </c>
      <c r="I276">
        <v>2</v>
      </c>
      <c r="J276">
        <v>0</v>
      </c>
      <c r="K276" t="str">
        <f>HYPERLINK("http://genome.ucsc.edu/cgi-bin/hgTracks?db=mm10&amp;position=chr19:42675732-42676751&amp;highlight=mm10.chr19:42676232-42676251","UcscLink")</f>
        <v>UcscLink</v>
      </c>
    </row>
    <row r="277" spans="1:11" x14ac:dyDescent="0.25">
      <c r="A277" t="s">
        <v>664</v>
      </c>
      <c r="B277" t="s">
        <v>28</v>
      </c>
      <c r="C277" t="s">
        <v>796</v>
      </c>
      <c r="D277" t="s">
        <v>312</v>
      </c>
      <c r="E277" t="s">
        <v>14</v>
      </c>
      <c r="F277" t="s">
        <v>665</v>
      </c>
      <c r="H277">
        <v>1</v>
      </c>
      <c r="I277">
        <v>2</v>
      </c>
      <c r="J277">
        <v>0</v>
      </c>
      <c r="K277" t="str">
        <f>HYPERLINK("http://genome.ucsc.edu/cgi-bin/hgTracks?db=mm10&amp;position=chr2:119355274-119356293&amp;highlight=mm10.chr2:119355774-119355793","UcscLink")</f>
        <v>UcscLink</v>
      </c>
    </row>
    <row r="278" spans="1:11" x14ac:dyDescent="0.25">
      <c r="A278" t="s">
        <v>666</v>
      </c>
      <c r="B278" t="s">
        <v>63</v>
      </c>
      <c r="C278" t="s">
        <v>796</v>
      </c>
      <c r="D278" t="s">
        <v>312</v>
      </c>
      <c r="E278" t="s">
        <v>14</v>
      </c>
      <c r="F278" t="s">
        <v>667</v>
      </c>
      <c r="G278" t="s">
        <v>668</v>
      </c>
      <c r="H278">
        <v>1</v>
      </c>
      <c r="I278">
        <v>2</v>
      </c>
      <c r="J278">
        <v>0</v>
      </c>
      <c r="K278" t="str">
        <f>HYPERLINK("http://genome.ucsc.edu/cgi-bin/hgTracks?db=mm10&amp;position=chr2:181322344-181323363&amp;highlight=mm10.chr2:181322844-181322863","UcscLink")</f>
        <v>UcscLink</v>
      </c>
    </row>
    <row r="279" spans="1:11" x14ac:dyDescent="0.25">
      <c r="A279" t="s">
        <v>669</v>
      </c>
      <c r="B279" t="s">
        <v>35</v>
      </c>
      <c r="C279" t="s">
        <v>796</v>
      </c>
      <c r="D279" t="s">
        <v>312</v>
      </c>
      <c r="E279" t="s">
        <v>6</v>
      </c>
      <c r="F279" t="s">
        <v>670</v>
      </c>
      <c r="G279" t="s">
        <v>671</v>
      </c>
      <c r="H279">
        <v>1</v>
      </c>
      <c r="I279">
        <v>2</v>
      </c>
      <c r="J279">
        <v>0</v>
      </c>
      <c r="K279" t="str">
        <f>HYPERLINK("http://genome.ucsc.edu/cgi-bin/hgTracks?db=mm10&amp;position=chr2:32155089-32156108&amp;highlight=mm10.chr2:32155589-32155608","UcscLink")</f>
        <v>UcscLink</v>
      </c>
    </row>
    <row r="280" spans="1:11" x14ac:dyDescent="0.25">
      <c r="A280" t="s">
        <v>672</v>
      </c>
      <c r="B280" t="s">
        <v>68</v>
      </c>
      <c r="C280" t="s">
        <v>796</v>
      </c>
      <c r="D280" t="s">
        <v>312</v>
      </c>
      <c r="E280" t="s">
        <v>6</v>
      </c>
      <c r="F280" t="s">
        <v>673</v>
      </c>
      <c r="G280" t="s">
        <v>674</v>
      </c>
      <c r="H280">
        <v>1</v>
      </c>
      <c r="I280">
        <v>2</v>
      </c>
      <c r="J280">
        <v>0</v>
      </c>
      <c r="K280" t="str">
        <f>HYPERLINK("http://genome.ucsc.edu/cgi-bin/hgTracks?db=mm10&amp;position=chr2:169794688-169795707&amp;highlight=mm10.chr2:169795188-169795207","UcscLink")</f>
        <v>UcscLink</v>
      </c>
    </row>
    <row r="281" spans="1:11" x14ac:dyDescent="0.25">
      <c r="A281" t="s">
        <v>616</v>
      </c>
      <c r="B281" t="s">
        <v>35</v>
      </c>
      <c r="C281" t="s">
        <v>796</v>
      </c>
      <c r="D281" t="s">
        <v>312</v>
      </c>
      <c r="E281" t="s">
        <v>14</v>
      </c>
      <c r="F281" t="s">
        <v>675</v>
      </c>
      <c r="H281">
        <v>1</v>
      </c>
      <c r="I281">
        <v>2</v>
      </c>
      <c r="J281">
        <v>0</v>
      </c>
      <c r="K281" t="str">
        <f>HYPERLINK("http://genome.ucsc.edu/cgi-bin/hgTracks?db=mm10&amp;position=chr3:32502891-32503910&amp;highlight=mm10.chr3:32503391-32503410","UcscLink")</f>
        <v>UcscLink</v>
      </c>
    </row>
    <row r="282" spans="1:11" x14ac:dyDescent="0.25">
      <c r="A282" t="s">
        <v>676</v>
      </c>
      <c r="B282" t="s">
        <v>63</v>
      </c>
      <c r="C282" t="s">
        <v>796</v>
      </c>
      <c r="D282" t="s">
        <v>312</v>
      </c>
      <c r="E282" t="s">
        <v>14</v>
      </c>
      <c r="F282" t="s">
        <v>677</v>
      </c>
      <c r="H282">
        <v>1</v>
      </c>
      <c r="I282">
        <v>2</v>
      </c>
      <c r="J282">
        <v>0</v>
      </c>
      <c r="K282" t="str">
        <f>HYPERLINK("http://genome.ucsc.edu/cgi-bin/hgTracks?db=mm10&amp;position=chr3:56532133-56533152&amp;highlight=mm10.chr3:56532633-56532652","UcscLink")</f>
        <v>UcscLink</v>
      </c>
    </row>
    <row r="283" spans="1:11" x14ac:dyDescent="0.25">
      <c r="A283" t="s">
        <v>678</v>
      </c>
      <c r="B283" t="s">
        <v>4</v>
      </c>
      <c r="C283" t="s">
        <v>796</v>
      </c>
      <c r="D283" t="s">
        <v>312</v>
      </c>
      <c r="E283" t="s">
        <v>6</v>
      </c>
      <c r="F283" t="s">
        <v>679</v>
      </c>
      <c r="H283">
        <v>1</v>
      </c>
      <c r="I283">
        <v>2</v>
      </c>
      <c r="J283">
        <v>0</v>
      </c>
      <c r="K283" t="str">
        <f>HYPERLINK("http://genome.ucsc.edu/cgi-bin/hgTracks?db=mm10&amp;position=chr4:9148402-9149421&amp;highlight=mm10.chr4:9148902-9148921","UcscLink")</f>
        <v>UcscLink</v>
      </c>
    </row>
    <row r="284" spans="1:11" x14ac:dyDescent="0.25">
      <c r="A284" t="s">
        <v>680</v>
      </c>
      <c r="B284" t="s">
        <v>63</v>
      </c>
      <c r="C284" t="s">
        <v>796</v>
      </c>
      <c r="D284" t="s">
        <v>312</v>
      </c>
      <c r="E284" t="s">
        <v>6</v>
      </c>
      <c r="F284" t="s">
        <v>681</v>
      </c>
      <c r="H284">
        <v>1</v>
      </c>
      <c r="I284">
        <v>2</v>
      </c>
      <c r="J284">
        <v>0</v>
      </c>
      <c r="K284" t="str">
        <f>HYPERLINK("http://genome.ucsc.edu/cgi-bin/hgTracks?db=mm10&amp;position=chr4:59079871-59080890&amp;highlight=mm10.chr4:59080371-59080390","UcscLink")</f>
        <v>UcscLink</v>
      </c>
    </row>
    <row r="285" spans="1:11" x14ac:dyDescent="0.25">
      <c r="A285" t="s">
        <v>682</v>
      </c>
      <c r="B285" t="s">
        <v>35</v>
      </c>
      <c r="C285" t="s">
        <v>796</v>
      </c>
      <c r="D285" t="s">
        <v>312</v>
      </c>
      <c r="E285" t="s">
        <v>6</v>
      </c>
      <c r="F285" t="s">
        <v>683</v>
      </c>
      <c r="G285" t="s">
        <v>684</v>
      </c>
      <c r="H285">
        <v>1</v>
      </c>
      <c r="I285">
        <v>2</v>
      </c>
      <c r="J285">
        <v>0</v>
      </c>
      <c r="K285" t="str">
        <f>HYPERLINK("http://genome.ucsc.edu/cgi-bin/hgTracks?db=mm10&amp;position=chr4:88426125-88427144&amp;highlight=mm10.chr4:88426625-88426644","UcscLink")</f>
        <v>UcscLink</v>
      </c>
    </row>
    <row r="286" spans="1:11" x14ac:dyDescent="0.25">
      <c r="A286" t="s">
        <v>685</v>
      </c>
      <c r="B286" t="s">
        <v>63</v>
      </c>
      <c r="C286" t="s">
        <v>796</v>
      </c>
      <c r="D286" t="s">
        <v>312</v>
      </c>
      <c r="E286" t="s">
        <v>6</v>
      </c>
      <c r="F286" t="s">
        <v>686</v>
      </c>
      <c r="H286">
        <v>1</v>
      </c>
      <c r="I286">
        <v>2</v>
      </c>
      <c r="J286">
        <v>0</v>
      </c>
      <c r="K286" t="str">
        <f>HYPERLINK("http://genome.ucsc.edu/cgi-bin/hgTracks?db=mm10&amp;position=chr4:100015754-100016773&amp;highlight=mm10.chr4:100016254-100016273","UcscLink")</f>
        <v>UcscLink</v>
      </c>
    </row>
    <row r="287" spans="1:11" x14ac:dyDescent="0.25">
      <c r="A287" t="s">
        <v>687</v>
      </c>
      <c r="B287" t="s">
        <v>4</v>
      </c>
      <c r="C287" t="s">
        <v>796</v>
      </c>
      <c r="D287" t="s">
        <v>312</v>
      </c>
      <c r="E287" t="s">
        <v>14</v>
      </c>
      <c r="F287" t="s">
        <v>688</v>
      </c>
      <c r="H287">
        <v>1</v>
      </c>
      <c r="I287">
        <v>2</v>
      </c>
      <c r="J287">
        <v>0</v>
      </c>
      <c r="K287" t="str">
        <f>HYPERLINK("http://genome.ucsc.edu/cgi-bin/hgTracks?db=mm10&amp;position=chr5:44389099-44390118&amp;highlight=mm10.chr5:44389599-44389618","UcscLink")</f>
        <v>UcscLink</v>
      </c>
    </row>
    <row r="288" spans="1:11" x14ac:dyDescent="0.25">
      <c r="A288" t="s">
        <v>689</v>
      </c>
      <c r="B288" t="s">
        <v>28</v>
      </c>
      <c r="C288" t="s">
        <v>796</v>
      </c>
      <c r="D288" t="s">
        <v>312</v>
      </c>
      <c r="E288" t="s">
        <v>14</v>
      </c>
      <c r="F288" t="s">
        <v>690</v>
      </c>
      <c r="H288">
        <v>1</v>
      </c>
      <c r="I288">
        <v>2</v>
      </c>
      <c r="J288">
        <v>0</v>
      </c>
      <c r="K288" t="str">
        <f>HYPERLINK("http://genome.ucsc.edu/cgi-bin/hgTracks?db=mm10&amp;position=chr5:104736078-104737097&amp;highlight=mm10.chr5:104736578-104736597","UcscLink")</f>
        <v>UcscLink</v>
      </c>
    </row>
    <row r="289" spans="1:11" x14ac:dyDescent="0.25">
      <c r="A289" t="s">
        <v>616</v>
      </c>
      <c r="B289" t="s">
        <v>35</v>
      </c>
      <c r="C289" t="s">
        <v>796</v>
      </c>
      <c r="D289" t="s">
        <v>312</v>
      </c>
      <c r="E289" t="s">
        <v>14</v>
      </c>
      <c r="F289" t="s">
        <v>691</v>
      </c>
      <c r="H289">
        <v>1</v>
      </c>
      <c r="I289">
        <v>2</v>
      </c>
      <c r="J289">
        <v>0</v>
      </c>
      <c r="K289" t="str">
        <f>HYPERLINK("http://genome.ucsc.edu/cgi-bin/hgTracks?db=mm10&amp;position=chr5:145112755-145113774&amp;highlight=mm10.chr5:145113255-145113274","UcscLink")</f>
        <v>UcscLink</v>
      </c>
    </row>
    <row r="290" spans="1:11" x14ac:dyDescent="0.25">
      <c r="A290" t="s">
        <v>692</v>
      </c>
      <c r="B290" t="s">
        <v>35</v>
      </c>
      <c r="C290" t="s">
        <v>796</v>
      </c>
      <c r="D290" t="s">
        <v>312</v>
      </c>
      <c r="E290" t="s">
        <v>6</v>
      </c>
      <c r="F290" t="s">
        <v>693</v>
      </c>
      <c r="G290" t="s">
        <v>694</v>
      </c>
      <c r="H290">
        <v>1</v>
      </c>
      <c r="I290">
        <v>2</v>
      </c>
      <c r="J290">
        <v>0</v>
      </c>
      <c r="K290" t="str">
        <f>HYPERLINK("http://genome.ucsc.edu/cgi-bin/hgTracks?db=mm10&amp;position=chr5:14214993-14216012&amp;highlight=mm10.chr5:14215493-14215512","UcscLink")</f>
        <v>UcscLink</v>
      </c>
    </row>
    <row r="291" spans="1:11" x14ac:dyDescent="0.25">
      <c r="A291" t="s">
        <v>695</v>
      </c>
      <c r="B291" t="s">
        <v>35</v>
      </c>
      <c r="C291" t="s">
        <v>796</v>
      </c>
      <c r="D291" t="s">
        <v>312</v>
      </c>
      <c r="E291" t="s">
        <v>14</v>
      </c>
      <c r="F291" t="s">
        <v>696</v>
      </c>
      <c r="G291" t="s">
        <v>697</v>
      </c>
      <c r="H291">
        <v>1</v>
      </c>
      <c r="I291">
        <v>2</v>
      </c>
      <c r="J291">
        <v>0</v>
      </c>
      <c r="K291" t="str">
        <f>HYPERLINK("http://genome.ucsc.edu/cgi-bin/hgTracks?db=mm10&amp;position=chr6:37262030-37263049&amp;highlight=mm10.chr6:37262530-37262549","UcscLink")</f>
        <v>UcscLink</v>
      </c>
    </row>
    <row r="292" spans="1:11" x14ac:dyDescent="0.25">
      <c r="A292" t="s">
        <v>689</v>
      </c>
      <c r="B292" t="s">
        <v>28</v>
      </c>
      <c r="C292" t="s">
        <v>796</v>
      </c>
      <c r="D292" t="s">
        <v>312</v>
      </c>
      <c r="E292" t="s">
        <v>14</v>
      </c>
      <c r="F292" t="s">
        <v>698</v>
      </c>
      <c r="H292">
        <v>1</v>
      </c>
      <c r="I292">
        <v>2</v>
      </c>
      <c r="J292">
        <v>0</v>
      </c>
      <c r="K292" t="str">
        <f>HYPERLINK("http://genome.ucsc.edu/cgi-bin/hgTracks?db=mm10&amp;position=chr6:73969921-73970940&amp;highlight=mm10.chr6:73970421-73970440","UcscLink")</f>
        <v>UcscLink</v>
      </c>
    </row>
    <row r="293" spans="1:11" x14ac:dyDescent="0.25">
      <c r="A293" t="s">
        <v>689</v>
      </c>
      <c r="B293" t="s">
        <v>35</v>
      </c>
      <c r="C293" t="s">
        <v>796</v>
      </c>
      <c r="D293" t="s">
        <v>312</v>
      </c>
      <c r="E293" t="s">
        <v>6</v>
      </c>
      <c r="F293" t="s">
        <v>699</v>
      </c>
      <c r="G293" t="s">
        <v>700</v>
      </c>
      <c r="H293">
        <v>1</v>
      </c>
      <c r="I293">
        <v>2</v>
      </c>
      <c r="J293">
        <v>0</v>
      </c>
      <c r="K293" t="str">
        <f>HYPERLINK("http://genome.ucsc.edu/cgi-bin/hgTracks?db=mm10&amp;position=chr6:117905514-117906533&amp;highlight=mm10.chr6:117906014-117906033","UcscLink")</f>
        <v>UcscLink</v>
      </c>
    </row>
    <row r="294" spans="1:11" x14ac:dyDescent="0.25">
      <c r="A294" t="s">
        <v>701</v>
      </c>
      <c r="B294" t="s">
        <v>131</v>
      </c>
      <c r="C294" t="s">
        <v>796</v>
      </c>
      <c r="D294" t="s">
        <v>312</v>
      </c>
      <c r="E294" t="s">
        <v>14</v>
      </c>
      <c r="F294" t="s">
        <v>702</v>
      </c>
      <c r="H294">
        <v>1</v>
      </c>
      <c r="I294">
        <v>2</v>
      </c>
      <c r="J294">
        <v>0</v>
      </c>
      <c r="K294" t="str">
        <f>HYPERLINK("http://genome.ucsc.edu/cgi-bin/hgTracks?db=mm10&amp;position=chr7:106559945-106560964&amp;highlight=mm10.chr7:106560445-106560464","UcscLink")</f>
        <v>UcscLink</v>
      </c>
    </row>
    <row r="295" spans="1:11" x14ac:dyDescent="0.25">
      <c r="A295" t="s">
        <v>703</v>
      </c>
      <c r="B295" t="s">
        <v>35</v>
      </c>
      <c r="C295" t="s">
        <v>796</v>
      </c>
      <c r="D295" t="s">
        <v>312</v>
      </c>
      <c r="E295" t="s">
        <v>14</v>
      </c>
      <c r="F295" t="s">
        <v>704</v>
      </c>
      <c r="G295" t="s">
        <v>705</v>
      </c>
      <c r="H295">
        <v>1</v>
      </c>
      <c r="I295">
        <v>2</v>
      </c>
      <c r="J295">
        <v>0</v>
      </c>
      <c r="K295" t="str">
        <f>HYPERLINK("http://genome.ucsc.edu/cgi-bin/hgTracks?db=mm10&amp;position=chr8:12834324-12835343&amp;highlight=mm10.chr8:12834824-12834843","UcscLink")</f>
        <v>UcscLink</v>
      </c>
    </row>
    <row r="296" spans="1:11" x14ac:dyDescent="0.25">
      <c r="A296" t="s">
        <v>706</v>
      </c>
      <c r="B296" t="s">
        <v>63</v>
      </c>
      <c r="C296" t="s">
        <v>796</v>
      </c>
      <c r="D296" t="s">
        <v>312</v>
      </c>
      <c r="E296" t="s">
        <v>14</v>
      </c>
      <c r="F296" t="s">
        <v>707</v>
      </c>
      <c r="H296">
        <v>1</v>
      </c>
      <c r="I296">
        <v>2</v>
      </c>
      <c r="J296">
        <v>0</v>
      </c>
      <c r="K296" t="str">
        <f>HYPERLINK("http://genome.ucsc.edu/cgi-bin/hgTracks?db=mm10&amp;position=chr8:47592494-47593513&amp;highlight=mm10.chr8:47592994-47593013","UcscLink")</f>
        <v>UcscLink</v>
      </c>
    </row>
    <row r="297" spans="1:11" x14ac:dyDescent="0.25">
      <c r="A297" t="s">
        <v>708</v>
      </c>
      <c r="B297" t="s">
        <v>4</v>
      </c>
      <c r="C297" t="s">
        <v>796</v>
      </c>
      <c r="D297" t="s">
        <v>312</v>
      </c>
      <c r="E297" t="s">
        <v>14</v>
      </c>
      <c r="F297" t="s">
        <v>709</v>
      </c>
      <c r="G297" t="s">
        <v>710</v>
      </c>
      <c r="H297">
        <v>1</v>
      </c>
      <c r="I297">
        <v>2</v>
      </c>
      <c r="J297">
        <v>0</v>
      </c>
      <c r="K297" t="str">
        <f>HYPERLINK("http://genome.ucsc.edu/cgi-bin/hgTracks?db=mm10&amp;position=chr8:84229222-84230241&amp;highlight=mm10.chr8:84229722-84229741","UcscLink")</f>
        <v>UcscLink</v>
      </c>
    </row>
    <row r="298" spans="1:11" x14ac:dyDescent="0.25">
      <c r="A298" t="s">
        <v>711</v>
      </c>
      <c r="B298" t="s">
        <v>4</v>
      </c>
      <c r="C298" t="s">
        <v>796</v>
      </c>
      <c r="D298" t="s">
        <v>312</v>
      </c>
      <c r="E298" t="s">
        <v>6</v>
      </c>
      <c r="F298" t="s">
        <v>712</v>
      </c>
      <c r="H298">
        <v>1</v>
      </c>
      <c r="I298">
        <v>2</v>
      </c>
      <c r="J298">
        <v>0</v>
      </c>
      <c r="K298" t="str">
        <f>HYPERLINK("http://genome.ucsc.edu/cgi-bin/hgTracks?db=mm10&amp;position=chr8:88923475-88924494&amp;highlight=mm10.chr8:88923975-88923994","UcscLink")</f>
        <v>UcscLink</v>
      </c>
    </row>
    <row r="299" spans="1:11" x14ac:dyDescent="0.25">
      <c r="A299" t="s">
        <v>713</v>
      </c>
      <c r="B299" t="s">
        <v>63</v>
      </c>
      <c r="C299" t="s">
        <v>796</v>
      </c>
      <c r="D299" t="s">
        <v>312</v>
      </c>
      <c r="E299" t="s">
        <v>14</v>
      </c>
      <c r="F299" t="s">
        <v>714</v>
      </c>
      <c r="H299">
        <v>1</v>
      </c>
      <c r="I299">
        <v>2</v>
      </c>
      <c r="J299">
        <v>0</v>
      </c>
      <c r="K299" t="str">
        <f>HYPERLINK("http://genome.ucsc.edu/cgi-bin/hgTracks?db=mm10&amp;position=chr9:61427453-61428472&amp;highlight=mm10.chr9:61427953-61427972","UcscLink")</f>
        <v>UcscLink</v>
      </c>
    </row>
    <row r="300" spans="1:11" x14ac:dyDescent="0.25">
      <c r="A300" t="s">
        <v>715</v>
      </c>
      <c r="B300" t="s">
        <v>131</v>
      </c>
      <c r="C300" t="s">
        <v>796</v>
      </c>
      <c r="D300" t="s">
        <v>312</v>
      </c>
      <c r="E300" t="s">
        <v>14</v>
      </c>
      <c r="F300" t="s">
        <v>716</v>
      </c>
      <c r="H300">
        <v>1</v>
      </c>
      <c r="I300">
        <v>2</v>
      </c>
      <c r="J300">
        <v>0</v>
      </c>
      <c r="K300" t="str">
        <f>HYPERLINK("http://genome.ucsc.edu/cgi-bin/hgTracks?db=mm10&amp;position=chr9:98277485-98278504&amp;highlight=mm10.chr9:98277985-98278004","UcscLink")</f>
        <v>UcscLink</v>
      </c>
    </row>
    <row r="301" spans="1:11" x14ac:dyDescent="0.25">
      <c r="A301" t="s">
        <v>717</v>
      </c>
      <c r="B301" t="s">
        <v>63</v>
      </c>
      <c r="C301" t="s">
        <v>796</v>
      </c>
      <c r="D301" t="s">
        <v>312</v>
      </c>
      <c r="E301" t="s">
        <v>14</v>
      </c>
      <c r="F301" t="s">
        <v>718</v>
      </c>
      <c r="H301">
        <v>1</v>
      </c>
      <c r="I301">
        <v>2</v>
      </c>
      <c r="J301">
        <v>0</v>
      </c>
      <c r="K301" t="str">
        <f>HYPERLINK("http://genome.ucsc.edu/cgi-bin/hgTracks?db=mm10&amp;position=chrX:151489992-151491011&amp;highlight=mm10.chrX:151490492-151490511","UcscLink")</f>
        <v>UcscLink</v>
      </c>
    </row>
    <row r="302" spans="1:11" x14ac:dyDescent="0.25">
      <c r="A302" t="s">
        <v>719</v>
      </c>
      <c r="B302" t="s">
        <v>35</v>
      </c>
      <c r="C302" t="s">
        <v>796</v>
      </c>
      <c r="D302" t="s">
        <v>312</v>
      </c>
      <c r="E302" t="s">
        <v>6</v>
      </c>
      <c r="F302" t="s">
        <v>720</v>
      </c>
      <c r="H302">
        <v>1</v>
      </c>
      <c r="I302">
        <v>2</v>
      </c>
      <c r="J302">
        <v>0</v>
      </c>
      <c r="K302" t="str">
        <f>HYPERLINK("http://genome.ucsc.edu/cgi-bin/hgTracks?db=mm10&amp;position=chrX:166917786-166918805&amp;highlight=mm10.chrX:166918286-166918305","UcscLink")</f>
        <v>UcscLink</v>
      </c>
    </row>
    <row r="303" spans="1:11" x14ac:dyDescent="0.25">
      <c r="A303" t="s">
        <v>721</v>
      </c>
      <c r="B303" t="s">
        <v>35</v>
      </c>
      <c r="C303" t="s">
        <v>796</v>
      </c>
      <c r="D303" t="s">
        <v>312</v>
      </c>
      <c r="E303" t="s">
        <v>14</v>
      </c>
      <c r="F303" t="s">
        <v>722</v>
      </c>
      <c r="G303" t="s">
        <v>723</v>
      </c>
      <c r="H303">
        <v>0</v>
      </c>
      <c r="I303">
        <v>0</v>
      </c>
      <c r="J303">
        <v>3</v>
      </c>
      <c r="K303" t="str">
        <f>HYPERLINK("http://genome.ucsc.edu/cgi-bin/hgTracks?db=mm10&amp;position=chr12:79371493-79372517&amp;highlight=mm10.chr12:79371993-79372017","UcscLink")</f>
        <v>UcscLink</v>
      </c>
    </row>
    <row r="304" spans="1:11" x14ac:dyDescent="0.25">
      <c r="A304" t="s">
        <v>724</v>
      </c>
      <c r="B304" t="s">
        <v>18</v>
      </c>
      <c r="C304" t="s">
        <v>796</v>
      </c>
      <c r="D304" t="s">
        <v>312</v>
      </c>
      <c r="E304" t="s">
        <v>6</v>
      </c>
      <c r="F304" t="s">
        <v>725</v>
      </c>
      <c r="H304">
        <v>0</v>
      </c>
      <c r="I304">
        <v>0</v>
      </c>
      <c r="J304">
        <v>3</v>
      </c>
      <c r="K304" t="str">
        <f>HYPERLINK("http://genome.ucsc.edu/cgi-bin/hgTracks?db=mm10&amp;position=chr15:61021345-61022369&amp;highlight=mm10.chr15:61021845-61021869","UcscLink")</f>
        <v>UcscLink</v>
      </c>
    </row>
    <row r="305" spans="1:11" x14ac:dyDescent="0.25">
      <c r="A305" t="s">
        <v>726</v>
      </c>
      <c r="B305" t="s">
        <v>35</v>
      </c>
      <c r="C305" t="s">
        <v>796</v>
      </c>
      <c r="D305" t="s">
        <v>312</v>
      </c>
      <c r="E305" t="s">
        <v>6</v>
      </c>
      <c r="F305" t="s">
        <v>727</v>
      </c>
      <c r="H305">
        <v>0</v>
      </c>
      <c r="I305">
        <v>0</v>
      </c>
      <c r="J305">
        <v>3</v>
      </c>
      <c r="K305" t="str">
        <f>HYPERLINK("http://genome.ucsc.edu/cgi-bin/hgTracks?db=mm10&amp;position=chr7:128837351-128838375&amp;highlight=mm10.chr7:128837851-128837875","UcscLink")</f>
        <v>UcscLink</v>
      </c>
    </row>
    <row r="306" spans="1:11" x14ac:dyDescent="0.25">
      <c r="A306" t="s">
        <v>728</v>
      </c>
      <c r="B306" t="s">
        <v>4</v>
      </c>
      <c r="C306" t="s">
        <v>796</v>
      </c>
      <c r="D306" t="s">
        <v>312</v>
      </c>
      <c r="E306" t="s">
        <v>6</v>
      </c>
      <c r="F306" t="s">
        <v>729</v>
      </c>
      <c r="H306">
        <v>0</v>
      </c>
      <c r="I306">
        <v>1</v>
      </c>
      <c r="J306">
        <v>2</v>
      </c>
      <c r="K306" t="str">
        <f>HYPERLINK("http://genome.ucsc.edu/cgi-bin/hgTracks?db=mm10&amp;position=chr19:60606766-60607788&amp;highlight=mm10.chr19:60607266-60607288","UcscLink")</f>
        <v>UcscLink</v>
      </c>
    </row>
    <row r="307" spans="1:11" x14ac:dyDescent="0.25">
      <c r="A307" t="s">
        <v>730</v>
      </c>
      <c r="B307" t="s">
        <v>63</v>
      </c>
      <c r="C307" t="s">
        <v>796</v>
      </c>
      <c r="D307" t="s">
        <v>312</v>
      </c>
      <c r="E307" t="s">
        <v>6</v>
      </c>
      <c r="F307" t="s">
        <v>731</v>
      </c>
      <c r="H307">
        <v>0</v>
      </c>
      <c r="I307">
        <v>2</v>
      </c>
      <c r="J307">
        <v>1</v>
      </c>
      <c r="K307" t="str">
        <f>HYPERLINK("http://genome.ucsc.edu/cgi-bin/hgTracks?db=mm10&amp;position=chr1:26578151-26579171&amp;highlight=mm10.chr1:26578651-26578671","UcscLink")</f>
        <v>UcscLink</v>
      </c>
    </row>
    <row r="308" spans="1:11" x14ac:dyDescent="0.25">
      <c r="A308" t="s">
        <v>732</v>
      </c>
      <c r="B308" t="s">
        <v>28</v>
      </c>
      <c r="C308" t="s">
        <v>796</v>
      </c>
      <c r="D308" t="s">
        <v>312</v>
      </c>
      <c r="E308" t="s">
        <v>14</v>
      </c>
      <c r="F308" t="s">
        <v>733</v>
      </c>
      <c r="H308">
        <v>0</v>
      </c>
      <c r="I308">
        <v>2</v>
      </c>
      <c r="J308">
        <v>1</v>
      </c>
      <c r="K308" t="str">
        <f>HYPERLINK("http://genome.ucsc.edu/cgi-bin/hgTracks?db=mm10&amp;position=chr10:100793892-100794912&amp;highlight=mm10.chr10:100794392-100794412","UcscLink")</f>
        <v>UcscLink</v>
      </c>
    </row>
    <row r="309" spans="1:11" x14ac:dyDescent="0.25">
      <c r="A309" t="s">
        <v>734</v>
      </c>
      <c r="B309" t="s">
        <v>35</v>
      </c>
      <c r="C309" t="s">
        <v>796</v>
      </c>
      <c r="D309" t="s">
        <v>312</v>
      </c>
      <c r="E309" t="s">
        <v>6</v>
      </c>
      <c r="F309" t="s">
        <v>735</v>
      </c>
      <c r="G309" t="s">
        <v>736</v>
      </c>
      <c r="H309">
        <v>0</v>
      </c>
      <c r="I309">
        <v>2</v>
      </c>
      <c r="J309">
        <v>1</v>
      </c>
      <c r="K309" t="str">
        <f>HYPERLINK("http://genome.ucsc.edu/cgi-bin/hgTracks?db=mm10&amp;position=chr13:25132659-25133679&amp;highlight=mm10.chr13:25133159-25133179","UcscLink")</f>
        <v>UcscLink</v>
      </c>
    </row>
    <row r="310" spans="1:11" x14ac:dyDescent="0.25">
      <c r="A310" t="s">
        <v>737</v>
      </c>
      <c r="B310" t="s">
        <v>4</v>
      </c>
      <c r="C310" t="s">
        <v>796</v>
      </c>
      <c r="D310" t="s">
        <v>312</v>
      </c>
      <c r="E310" t="s">
        <v>14</v>
      </c>
      <c r="F310" t="s">
        <v>738</v>
      </c>
      <c r="H310">
        <v>0</v>
      </c>
      <c r="I310">
        <v>2</v>
      </c>
      <c r="J310">
        <v>1</v>
      </c>
      <c r="K310" t="str">
        <f>HYPERLINK("http://genome.ucsc.edu/cgi-bin/hgTracks?db=mm10&amp;position=chr16:12701684-12702704&amp;highlight=mm10.chr16:12702184-12702204","UcscLink")</f>
        <v>UcscLink</v>
      </c>
    </row>
    <row r="311" spans="1:11" x14ac:dyDescent="0.25">
      <c r="A311" t="s">
        <v>739</v>
      </c>
      <c r="B311" t="s">
        <v>4</v>
      </c>
      <c r="C311" t="s">
        <v>796</v>
      </c>
      <c r="D311" t="s">
        <v>312</v>
      </c>
      <c r="E311" t="s">
        <v>6</v>
      </c>
      <c r="F311" t="s">
        <v>740</v>
      </c>
      <c r="G311" t="s">
        <v>741</v>
      </c>
      <c r="H311">
        <v>0</v>
      </c>
      <c r="I311">
        <v>2</v>
      </c>
      <c r="J311">
        <v>1</v>
      </c>
      <c r="K311" t="str">
        <f>HYPERLINK("http://genome.ucsc.edu/cgi-bin/hgTracks?db=mm10&amp;position=chr16:38481902-38482922&amp;highlight=mm10.chr16:38482402-38482422","UcscLink")</f>
        <v>UcscLink</v>
      </c>
    </row>
    <row r="312" spans="1:11" x14ac:dyDescent="0.25">
      <c r="A312" t="s">
        <v>742</v>
      </c>
      <c r="B312" t="s">
        <v>35</v>
      </c>
      <c r="C312" t="s">
        <v>796</v>
      </c>
      <c r="D312" t="s">
        <v>312</v>
      </c>
      <c r="E312" t="s">
        <v>14</v>
      </c>
      <c r="F312" t="s">
        <v>743</v>
      </c>
      <c r="H312">
        <v>0</v>
      </c>
      <c r="I312">
        <v>2</v>
      </c>
      <c r="J312">
        <v>1</v>
      </c>
      <c r="K312" t="str">
        <f>HYPERLINK("http://genome.ucsc.edu/cgi-bin/hgTracks?db=mm10&amp;position=chr18:43068166-43069186&amp;highlight=mm10.chr18:43068666-43068686","UcscLink")</f>
        <v>UcscLink</v>
      </c>
    </row>
    <row r="313" spans="1:11" x14ac:dyDescent="0.25">
      <c r="A313" t="s">
        <v>744</v>
      </c>
      <c r="B313" t="s">
        <v>35</v>
      </c>
      <c r="C313" t="s">
        <v>796</v>
      </c>
      <c r="D313" t="s">
        <v>312</v>
      </c>
      <c r="E313" t="s">
        <v>6</v>
      </c>
      <c r="F313" t="s">
        <v>745</v>
      </c>
      <c r="H313">
        <v>0</v>
      </c>
      <c r="I313">
        <v>2</v>
      </c>
      <c r="J313">
        <v>1</v>
      </c>
      <c r="K313" t="str">
        <f>HYPERLINK("http://genome.ucsc.edu/cgi-bin/hgTracks?db=mm10&amp;position=chr6:91177311-91178331&amp;highlight=mm10.chr6:91177811-91177831","UcscLink")</f>
        <v>UcscLink</v>
      </c>
    </row>
    <row r="314" spans="1:11" x14ac:dyDescent="0.25">
      <c r="A314" t="s">
        <v>746</v>
      </c>
      <c r="B314" t="s">
        <v>35</v>
      </c>
      <c r="C314" t="s">
        <v>796</v>
      </c>
      <c r="D314" t="s">
        <v>312</v>
      </c>
      <c r="E314" t="s">
        <v>14</v>
      </c>
      <c r="F314" t="s">
        <v>747</v>
      </c>
      <c r="G314" t="s">
        <v>748</v>
      </c>
      <c r="H314">
        <v>0</v>
      </c>
      <c r="I314">
        <v>2</v>
      </c>
      <c r="J314">
        <v>1</v>
      </c>
      <c r="K314" t="str">
        <f>HYPERLINK("http://genome.ucsc.edu/cgi-bin/hgTracks?db=mm10&amp;position=chr7:37751457-37752477&amp;highlight=mm10.chr7:37751957-37751977","UcscLink")</f>
        <v>UcscLink</v>
      </c>
    </row>
    <row r="315" spans="1:11" x14ac:dyDescent="0.25">
      <c r="A315" t="s">
        <v>749</v>
      </c>
      <c r="B315" t="s">
        <v>13</v>
      </c>
      <c r="C315" t="s">
        <v>796</v>
      </c>
      <c r="D315" t="s">
        <v>312</v>
      </c>
      <c r="E315" t="s">
        <v>6</v>
      </c>
      <c r="F315" t="s">
        <v>750</v>
      </c>
      <c r="G315" t="s">
        <v>751</v>
      </c>
      <c r="H315">
        <v>0</v>
      </c>
      <c r="I315">
        <v>2</v>
      </c>
      <c r="J315">
        <v>1</v>
      </c>
      <c r="K315" t="str">
        <f>HYPERLINK("http://genome.ucsc.edu/cgi-bin/hgTracks?db=mm10&amp;position=chr7:77058679-77059699&amp;highlight=mm10.chr7:77059179-77059199","UcscLink")</f>
        <v>UcscLink</v>
      </c>
    </row>
    <row r="316" spans="1:11" x14ac:dyDescent="0.25">
      <c r="A316" t="s">
        <v>752</v>
      </c>
      <c r="B316" t="s">
        <v>63</v>
      </c>
      <c r="C316" t="s">
        <v>796</v>
      </c>
      <c r="D316" t="s">
        <v>312</v>
      </c>
      <c r="E316" t="s">
        <v>6</v>
      </c>
      <c r="F316" t="s">
        <v>753</v>
      </c>
      <c r="G316" t="s">
        <v>754</v>
      </c>
      <c r="H316">
        <v>0</v>
      </c>
      <c r="I316">
        <v>2</v>
      </c>
      <c r="J316">
        <v>1</v>
      </c>
      <c r="K316" t="str">
        <f>HYPERLINK("http://genome.ucsc.edu/cgi-bin/hgTracks?db=mm10&amp;position=chr9:56922711-56923731&amp;highlight=mm10.chr9:56923211-56923231","UcscLink")</f>
        <v>UcscLink</v>
      </c>
    </row>
    <row r="317" spans="1:11" x14ac:dyDescent="0.25">
      <c r="A317" t="s">
        <v>755</v>
      </c>
      <c r="B317" t="s">
        <v>68</v>
      </c>
      <c r="C317" t="s">
        <v>796</v>
      </c>
      <c r="D317" t="s">
        <v>312</v>
      </c>
      <c r="E317" t="s">
        <v>14</v>
      </c>
      <c r="F317" t="s">
        <v>756</v>
      </c>
      <c r="H317">
        <v>0</v>
      </c>
      <c r="I317">
        <v>3</v>
      </c>
      <c r="J317">
        <v>0</v>
      </c>
      <c r="K317" t="str">
        <f>HYPERLINK("http://genome.ucsc.edu/cgi-bin/hgTracks?db=mm10&amp;position=chr10:11689545-11690563&amp;highlight=mm10.chr10:11690045-11690063","UcscLink")</f>
        <v>UcscLink</v>
      </c>
    </row>
    <row r="318" spans="1:11" x14ac:dyDescent="0.25">
      <c r="A318" t="s">
        <v>757</v>
      </c>
      <c r="B318" t="s">
        <v>13</v>
      </c>
      <c r="C318" t="s">
        <v>796</v>
      </c>
      <c r="D318" t="s">
        <v>312</v>
      </c>
      <c r="E318" t="s">
        <v>6</v>
      </c>
      <c r="F318" t="s">
        <v>758</v>
      </c>
      <c r="H318">
        <v>0</v>
      </c>
      <c r="I318">
        <v>3</v>
      </c>
      <c r="J318">
        <v>0</v>
      </c>
      <c r="K318" t="str">
        <f>HYPERLINK("http://genome.ucsc.edu/cgi-bin/hgTracks?db=mm10&amp;position=chr11:13134997-13136015&amp;highlight=mm10.chr11:13135497-13135515","UcscLink")</f>
        <v>UcscLink</v>
      </c>
    </row>
    <row r="319" spans="1:11" x14ac:dyDescent="0.25">
      <c r="A319" t="s">
        <v>759</v>
      </c>
      <c r="B319" t="s">
        <v>4</v>
      </c>
      <c r="C319" t="s">
        <v>796</v>
      </c>
      <c r="D319" t="s">
        <v>312</v>
      </c>
      <c r="E319" t="s">
        <v>14</v>
      </c>
      <c r="F319" t="s">
        <v>760</v>
      </c>
      <c r="H319">
        <v>0</v>
      </c>
      <c r="I319">
        <v>3</v>
      </c>
      <c r="J319">
        <v>0</v>
      </c>
      <c r="K319" t="str">
        <f>HYPERLINK("http://genome.ucsc.edu/cgi-bin/hgTracks?db=mm10&amp;position=chr12:64848751-64849769&amp;highlight=mm10.chr12:64849251-64849269","UcscLink")</f>
        <v>UcscLink</v>
      </c>
    </row>
    <row r="320" spans="1:11" x14ac:dyDescent="0.25">
      <c r="A320" t="s">
        <v>761</v>
      </c>
      <c r="B320" t="s">
        <v>18</v>
      </c>
      <c r="C320" t="s">
        <v>796</v>
      </c>
      <c r="D320" t="s">
        <v>312</v>
      </c>
      <c r="E320" t="s">
        <v>14</v>
      </c>
      <c r="F320" t="s">
        <v>762</v>
      </c>
      <c r="H320">
        <v>0</v>
      </c>
      <c r="I320">
        <v>3</v>
      </c>
      <c r="J320">
        <v>0</v>
      </c>
      <c r="K320" t="str">
        <f>HYPERLINK("http://genome.ucsc.edu/cgi-bin/hgTracks?db=mm10&amp;position=chr13:42272882-42273900&amp;highlight=mm10.chr13:42273382-42273400","UcscLink")</f>
        <v>UcscLink</v>
      </c>
    </row>
    <row r="321" spans="1:11" x14ac:dyDescent="0.25">
      <c r="A321" t="s">
        <v>763</v>
      </c>
      <c r="B321" t="s">
        <v>18</v>
      </c>
      <c r="C321" t="s">
        <v>796</v>
      </c>
      <c r="D321" t="s">
        <v>312</v>
      </c>
      <c r="E321" t="s">
        <v>6</v>
      </c>
      <c r="F321" t="s">
        <v>764</v>
      </c>
      <c r="G321" t="s">
        <v>765</v>
      </c>
      <c r="H321">
        <v>0</v>
      </c>
      <c r="I321">
        <v>3</v>
      </c>
      <c r="J321">
        <v>0</v>
      </c>
      <c r="K321" t="str">
        <f>HYPERLINK("http://genome.ucsc.edu/cgi-bin/hgTracks?db=mm10&amp;position=chr13:15714004-15715022&amp;highlight=mm10.chr13:15714504-15714522","UcscLink")</f>
        <v>UcscLink</v>
      </c>
    </row>
    <row r="322" spans="1:11" x14ac:dyDescent="0.25">
      <c r="A322" t="s">
        <v>766</v>
      </c>
      <c r="B322" t="s">
        <v>18</v>
      </c>
      <c r="C322" t="s">
        <v>796</v>
      </c>
      <c r="D322" t="s">
        <v>312</v>
      </c>
      <c r="E322" t="s">
        <v>6</v>
      </c>
      <c r="F322" t="s">
        <v>767</v>
      </c>
      <c r="G322" t="s">
        <v>768</v>
      </c>
      <c r="H322">
        <v>0</v>
      </c>
      <c r="I322">
        <v>3</v>
      </c>
      <c r="J322">
        <v>0</v>
      </c>
      <c r="K322" t="str">
        <f>HYPERLINK("http://genome.ucsc.edu/cgi-bin/hgTracks?db=mm10&amp;position=chr13:69725151-69726169&amp;highlight=mm10.chr13:69725651-69725669","UcscLink")</f>
        <v>UcscLink</v>
      </c>
    </row>
    <row r="323" spans="1:11" x14ac:dyDescent="0.25">
      <c r="A323" t="s">
        <v>769</v>
      </c>
      <c r="B323" t="s">
        <v>63</v>
      </c>
      <c r="C323" t="s">
        <v>796</v>
      </c>
      <c r="D323" t="s">
        <v>312</v>
      </c>
      <c r="E323" t="s">
        <v>14</v>
      </c>
      <c r="F323" t="s">
        <v>770</v>
      </c>
      <c r="G323" t="s">
        <v>771</v>
      </c>
      <c r="H323">
        <v>0</v>
      </c>
      <c r="I323">
        <v>3</v>
      </c>
      <c r="J323">
        <v>0</v>
      </c>
      <c r="K323" t="str">
        <f>HYPERLINK("http://genome.ucsc.edu/cgi-bin/hgTracks?db=mm10&amp;position=chr14:63781712-63782730&amp;highlight=mm10.chr14:63782212-63782230","UcscLink")</f>
        <v>UcscLink</v>
      </c>
    </row>
    <row r="324" spans="1:11" x14ac:dyDescent="0.25">
      <c r="A324" t="s">
        <v>772</v>
      </c>
      <c r="B324" t="s">
        <v>13</v>
      </c>
      <c r="C324" t="s">
        <v>796</v>
      </c>
      <c r="D324" t="s">
        <v>312</v>
      </c>
      <c r="E324" t="s">
        <v>14</v>
      </c>
      <c r="F324" t="s">
        <v>773</v>
      </c>
      <c r="H324">
        <v>0</v>
      </c>
      <c r="I324">
        <v>3</v>
      </c>
      <c r="J324">
        <v>0</v>
      </c>
      <c r="K324" t="str">
        <f>HYPERLINK("http://genome.ucsc.edu/cgi-bin/hgTracks?db=mm10&amp;position=chr16:91567112-91568130&amp;highlight=mm10.chr16:91567612-91567630","UcscLink")</f>
        <v>UcscLink</v>
      </c>
    </row>
    <row r="325" spans="1:11" x14ac:dyDescent="0.25">
      <c r="A325" t="s">
        <v>774</v>
      </c>
      <c r="B325" t="s">
        <v>13</v>
      </c>
      <c r="C325" t="s">
        <v>796</v>
      </c>
      <c r="D325" t="s">
        <v>312</v>
      </c>
      <c r="E325" t="s">
        <v>6</v>
      </c>
      <c r="F325" t="s">
        <v>775</v>
      </c>
      <c r="G325" t="s">
        <v>776</v>
      </c>
      <c r="H325">
        <v>0</v>
      </c>
      <c r="I325">
        <v>3</v>
      </c>
      <c r="J325">
        <v>0</v>
      </c>
      <c r="K325" t="str">
        <f>HYPERLINK("http://genome.ucsc.edu/cgi-bin/hgTracks?db=mm10&amp;position=chr16:44493121-44494139&amp;highlight=mm10.chr16:44493621-44493639","UcscLink")</f>
        <v>UcscLink</v>
      </c>
    </row>
    <row r="326" spans="1:11" x14ac:dyDescent="0.25">
      <c r="A326" t="s">
        <v>777</v>
      </c>
      <c r="B326" t="s">
        <v>18</v>
      </c>
      <c r="C326" t="s">
        <v>796</v>
      </c>
      <c r="D326" t="s">
        <v>312</v>
      </c>
      <c r="E326" t="s">
        <v>6</v>
      </c>
      <c r="F326" t="s">
        <v>778</v>
      </c>
      <c r="H326">
        <v>0</v>
      </c>
      <c r="I326">
        <v>3</v>
      </c>
      <c r="J326">
        <v>0</v>
      </c>
      <c r="K326" t="str">
        <f>HYPERLINK("http://genome.ucsc.edu/cgi-bin/hgTracks?db=mm10&amp;position=chr16:95340582-95341600&amp;highlight=mm10.chr16:95341082-95341100","UcscLink")</f>
        <v>UcscLink</v>
      </c>
    </row>
    <row r="327" spans="1:11" x14ac:dyDescent="0.25">
      <c r="A327" t="s">
        <v>769</v>
      </c>
      <c r="B327" t="s">
        <v>13</v>
      </c>
      <c r="C327" t="s">
        <v>796</v>
      </c>
      <c r="D327" t="s">
        <v>312</v>
      </c>
      <c r="E327" t="s">
        <v>14</v>
      </c>
      <c r="F327" t="s">
        <v>779</v>
      </c>
      <c r="H327">
        <v>0</v>
      </c>
      <c r="I327">
        <v>3</v>
      </c>
      <c r="J327">
        <v>0</v>
      </c>
      <c r="K327" t="str">
        <f>HYPERLINK("http://genome.ucsc.edu/cgi-bin/hgTracks?db=mm10&amp;position=chr18:14773842-14774860&amp;highlight=mm10.chr18:14774342-14774360","UcscLink")</f>
        <v>UcscLink</v>
      </c>
    </row>
    <row r="328" spans="1:11" x14ac:dyDescent="0.25">
      <c r="A328" t="s">
        <v>780</v>
      </c>
      <c r="B328" t="s">
        <v>63</v>
      </c>
      <c r="C328" t="s">
        <v>796</v>
      </c>
      <c r="D328" t="s">
        <v>312</v>
      </c>
      <c r="E328" t="s">
        <v>6</v>
      </c>
      <c r="F328" t="s">
        <v>781</v>
      </c>
      <c r="G328" t="s">
        <v>782</v>
      </c>
      <c r="H328">
        <v>0</v>
      </c>
      <c r="I328">
        <v>3</v>
      </c>
      <c r="J328">
        <v>0</v>
      </c>
      <c r="K328" t="str">
        <f>HYPERLINK("http://genome.ucsc.edu/cgi-bin/hgTracks?db=mm10&amp;position=chr2:73518928-73519946&amp;highlight=mm10.chr2:73519428-73519446","UcscLink")</f>
        <v>UcscLink</v>
      </c>
    </row>
    <row r="329" spans="1:11" x14ac:dyDescent="0.25">
      <c r="A329" t="s">
        <v>783</v>
      </c>
      <c r="B329" t="s">
        <v>18</v>
      </c>
      <c r="C329" t="s">
        <v>796</v>
      </c>
      <c r="D329" t="s">
        <v>312</v>
      </c>
      <c r="E329" t="s">
        <v>14</v>
      </c>
      <c r="F329" t="s">
        <v>784</v>
      </c>
      <c r="H329">
        <v>0</v>
      </c>
      <c r="I329">
        <v>3</v>
      </c>
      <c r="J329">
        <v>0</v>
      </c>
      <c r="K329" t="str">
        <f>HYPERLINK("http://genome.ucsc.edu/cgi-bin/hgTracks?db=mm10&amp;position=chr3:148775955-148776973&amp;highlight=mm10.chr3:148776455-148776473","UcscLink")</f>
        <v>UcscLink</v>
      </c>
    </row>
    <row r="330" spans="1:11" x14ac:dyDescent="0.25">
      <c r="A330" t="s">
        <v>772</v>
      </c>
      <c r="B330" t="s">
        <v>63</v>
      </c>
      <c r="C330" t="s">
        <v>796</v>
      </c>
      <c r="D330" t="s">
        <v>312</v>
      </c>
      <c r="E330" t="s">
        <v>6</v>
      </c>
      <c r="F330" t="s">
        <v>785</v>
      </c>
      <c r="H330">
        <v>0</v>
      </c>
      <c r="I330">
        <v>3</v>
      </c>
      <c r="J330">
        <v>0</v>
      </c>
      <c r="K330" t="str">
        <f>HYPERLINK("http://genome.ucsc.edu/cgi-bin/hgTracks?db=mm10&amp;position=chr5:16783083-16784101&amp;highlight=mm10.chr5:16783583-16783601","UcscLink")</f>
        <v>UcscLink</v>
      </c>
    </row>
    <row r="331" spans="1:11" x14ac:dyDescent="0.25">
      <c r="A331" t="s">
        <v>786</v>
      </c>
      <c r="B331" t="s">
        <v>35</v>
      </c>
      <c r="C331" t="s">
        <v>796</v>
      </c>
      <c r="D331" t="s">
        <v>312</v>
      </c>
      <c r="E331" t="s">
        <v>6</v>
      </c>
      <c r="F331" t="s">
        <v>787</v>
      </c>
      <c r="H331">
        <v>0</v>
      </c>
      <c r="I331">
        <v>3</v>
      </c>
      <c r="J331">
        <v>0</v>
      </c>
      <c r="K331" t="str">
        <f>HYPERLINK("http://genome.ucsc.edu/cgi-bin/hgTracks?db=mm10&amp;position=chr6:89632983-89634001&amp;highlight=mm10.chr6:89633483-89633501","UcscLink")</f>
        <v>UcscLink</v>
      </c>
    </row>
    <row r="332" spans="1:11" x14ac:dyDescent="0.25">
      <c r="A332" t="s">
        <v>788</v>
      </c>
      <c r="B332" t="s">
        <v>35</v>
      </c>
      <c r="C332" t="s">
        <v>796</v>
      </c>
      <c r="D332" t="s">
        <v>312</v>
      </c>
      <c r="E332" t="s">
        <v>6</v>
      </c>
      <c r="F332" t="s">
        <v>789</v>
      </c>
      <c r="G332" t="s">
        <v>790</v>
      </c>
      <c r="H332">
        <v>0</v>
      </c>
      <c r="I332">
        <v>3</v>
      </c>
      <c r="J332">
        <v>0</v>
      </c>
      <c r="K332" t="str">
        <f>HYPERLINK("http://genome.ucsc.edu/cgi-bin/hgTracks?db=mm10&amp;position=chr8:58042406-58043424&amp;highlight=mm10.chr8:58042906-58042924","UcscLink")</f>
        <v>UcscLink</v>
      </c>
    </row>
    <row r="333" spans="1:11" x14ac:dyDescent="0.25">
      <c r="A333" t="s">
        <v>791</v>
      </c>
      <c r="B333" t="s">
        <v>4</v>
      </c>
      <c r="C333" t="s">
        <v>796</v>
      </c>
      <c r="D333" t="s">
        <v>312</v>
      </c>
      <c r="E333" t="s">
        <v>14</v>
      </c>
      <c r="F333" t="s">
        <v>792</v>
      </c>
      <c r="G333" t="s">
        <v>793</v>
      </c>
      <c r="H333">
        <v>0</v>
      </c>
      <c r="I333">
        <v>3</v>
      </c>
      <c r="J333">
        <v>0</v>
      </c>
      <c r="K333" t="str">
        <f>HYPERLINK("http://genome.ucsc.edu/cgi-bin/hgTracks?db=mm10&amp;position=chr9:21557714-21558732&amp;highlight=mm10.chr9:21558214-21558232","UcscLink")</f>
        <v>UcscLink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Sapozhnikov</dc:creator>
  <cp:lastModifiedBy>Daniel Sapozhnikov</cp:lastModifiedBy>
  <dcterms:created xsi:type="dcterms:W3CDTF">2021-12-16T23:45:55Z</dcterms:created>
  <dcterms:modified xsi:type="dcterms:W3CDTF">2022-05-31T22:06:15Z</dcterms:modified>
</cp:coreProperties>
</file>